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 activeTab="1"/>
  </bookViews>
  <sheets>
    <sheet name="Rekapitulace stavby" sheetId="1" r:id="rId1"/>
    <sheet name="2019221-0 - VENKOVNÍ PŘÍR..." sheetId="2" r:id="rId2"/>
  </sheets>
  <calcPr calcId="145621"/>
</workbook>
</file>

<file path=xl/calcChain.xml><?xml version="1.0" encoding="utf-8"?>
<calcChain xmlns="http://schemas.openxmlformats.org/spreadsheetml/2006/main">
  <c r="AA126" i="2" l="1"/>
  <c r="BK126" i="2"/>
  <c r="N126" i="2" s="1"/>
  <c r="N90" i="2" s="1"/>
  <c r="AY88" i="1"/>
  <c r="AX88" i="1"/>
  <c r="AS88" i="1"/>
  <c r="AS87" i="1" s="1"/>
  <c r="BI151" i="2"/>
  <c r="BH151" i="2"/>
  <c r="BG151" i="2"/>
  <c r="BF151" i="2"/>
  <c r="BE151" i="2"/>
  <c r="AA151" i="2"/>
  <c r="AA150" i="2" s="1"/>
  <c r="Y151" i="2"/>
  <c r="Y150" i="2" s="1"/>
  <c r="W151" i="2"/>
  <c r="W150" i="2" s="1"/>
  <c r="BK151" i="2"/>
  <c r="BK150" i="2" s="1"/>
  <c r="N150" i="2" s="1"/>
  <c r="N93" i="2" s="1"/>
  <c r="N151" i="2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BE138" i="2"/>
  <c r="AA138" i="2"/>
  <c r="Y138" i="2"/>
  <c r="Y136" i="2" s="1"/>
  <c r="W138" i="2"/>
  <c r="W136" i="2" s="1"/>
  <c r="BK138" i="2"/>
  <c r="N138" i="2"/>
  <c r="BI137" i="2"/>
  <c r="BH137" i="2"/>
  <c r="BG137" i="2"/>
  <c r="BF137" i="2"/>
  <c r="AA137" i="2"/>
  <c r="AA136" i="2" s="1"/>
  <c r="Y137" i="2"/>
  <c r="W137" i="2"/>
  <c r="BK137" i="2"/>
  <c r="BK136" i="2" s="1"/>
  <c r="N136" i="2" s="1"/>
  <c r="N92" i="2" s="1"/>
  <c r="N137" i="2"/>
  <c r="BE137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BE130" i="2"/>
  <c r="AA130" i="2"/>
  <c r="Y130" i="2"/>
  <c r="W130" i="2"/>
  <c r="BK130" i="2"/>
  <c r="BK128" i="2" s="1"/>
  <c r="N128" i="2" s="1"/>
  <c r="N91" i="2" s="1"/>
  <c r="N130" i="2"/>
  <c r="BI129" i="2"/>
  <c r="BH129" i="2"/>
  <c r="BG129" i="2"/>
  <c r="BF129" i="2"/>
  <c r="AA129" i="2"/>
  <c r="AA128" i="2" s="1"/>
  <c r="Y129" i="2"/>
  <c r="Y128" i="2" s="1"/>
  <c r="W129" i="2"/>
  <c r="W128" i="2" s="1"/>
  <c r="BK129" i="2"/>
  <c r="N129" i="2"/>
  <c r="BE129" i="2" s="1"/>
  <c r="BI127" i="2"/>
  <c r="BH127" i="2"/>
  <c r="BG127" i="2"/>
  <c r="BF127" i="2"/>
  <c r="BE127" i="2"/>
  <c r="AA127" i="2"/>
  <c r="Y127" i="2"/>
  <c r="Y126" i="2" s="1"/>
  <c r="W127" i="2"/>
  <c r="W126" i="2" s="1"/>
  <c r="BK127" i="2"/>
  <c r="N127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BE117" i="2"/>
  <c r="AA117" i="2"/>
  <c r="Y117" i="2"/>
  <c r="W117" i="2"/>
  <c r="W115" i="2" s="1"/>
  <c r="BK117" i="2"/>
  <c r="N117" i="2"/>
  <c r="BI116" i="2"/>
  <c r="H35" i="2" s="1"/>
  <c r="BD88" i="1" s="1"/>
  <c r="BD87" i="1" s="1"/>
  <c r="W35" i="1" s="1"/>
  <c r="BH116" i="2"/>
  <c r="H34" i="2" s="1"/>
  <c r="BC88" i="1" s="1"/>
  <c r="BC87" i="1" s="1"/>
  <c r="BG116" i="2"/>
  <c r="H33" i="2" s="1"/>
  <c r="BB88" i="1" s="1"/>
  <c r="BB87" i="1" s="1"/>
  <c r="BF116" i="2"/>
  <c r="H32" i="2" s="1"/>
  <c r="BA88" i="1" s="1"/>
  <c r="BA87" i="1" s="1"/>
  <c r="AA116" i="2"/>
  <c r="AA115" i="2" s="1"/>
  <c r="Y116" i="2"/>
  <c r="Y115" i="2" s="1"/>
  <c r="W116" i="2"/>
  <c r="BK116" i="2"/>
  <c r="BK115" i="2" s="1"/>
  <c r="N116" i="2"/>
  <c r="BE116" i="2" s="1"/>
  <c r="F110" i="2"/>
  <c r="M109" i="2"/>
  <c r="F109" i="2"/>
  <c r="F107" i="2"/>
  <c r="F105" i="2"/>
  <c r="M27" i="2"/>
  <c r="M83" i="2"/>
  <c r="M82" i="2"/>
  <c r="F82" i="2"/>
  <c r="M80" i="2"/>
  <c r="F80" i="2"/>
  <c r="F78" i="2"/>
  <c r="O20" i="2"/>
  <c r="E20" i="2"/>
  <c r="M110" i="2" s="1"/>
  <c r="O19" i="2"/>
  <c r="O14" i="2"/>
  <c r="E14" i="2"/>
  <c r="F83" i="2" s="1"/>
  <c r="O13" i="2"/>
  <c r="O8" i="2"/>
  <c r="M107" i="2" s="1"/>
  <c r="AK27" i="1"/>
  <c r="AM83" i="1"/>
  <c r="L83" i="1"/>
  <c r="AM82" i="1"/>
  <c r="L82" i="1"/>
  <c r="AM80" i="1"/>
  <c r="L80" i="1"/>
  <c r="L78" i="1"/>
  <c r="L77" i="1"/>
  <c r="M32" i="2" l="1"/>
  <c r="AW88" i="1" s="1"/>
  <c r="Y114" i="2"/>
  <c r="Y113" i="2" s="1"/>
  <c r="N115" i="2"/>
  <c r="N89" i="2" s="1"/>
  <c r="BK114" i="2"/>
  <c r="AW87" i="1"/>
  <c r="AK32" i="1" s="1"/>
  <c r="W32" i="1"/>
  <c r="AX87" i="1"/>
  <c r="W33" i="1"/>
  <c r="W34" i="1"/>
  <c r="AY87" i="1"/>
  <c r="W114" i="2"/>
  <c r="W113" i="2" s="1"/>
  <c r="AU88" i="1" s="1"/>
  <c r="AU87" i="1" s="1"/>
  <c r="H31" i="2"/>
  <c r="AZ88" i="1" s="1"/>
  <c r="AZ87" i="1" s="1"/>
  <c r="M31" i="2"/>
  <c r="AV88" i="1" s="1"/>
  <c r="AT88" i="1" s="1"/>
  <c r="AA114" i="2"/>
  <c r="AA113" i="2" s="1"/>
  <c r="AV87" i="1" l="1"/>
  <c r="W31" i="1"/>
  <c r="N114" i="2"/>
  <c r="N88" i="2" s="1"/>
  <c r="BK113" i="2"/>
  <c r="N113" i="2" s="1"/>
  <c r="N87" i="2" s="1"/>
  <c r="AK31" i="1" l="1"/>
  <c r="AT87" i="1"/>
  <c r="L97" i="2"/>
  <c r="M26" i="2"/>
  <c r="M29" i="2" s="1"/>
  <c r="AG88" i="1" l="1"/>
  <c r="L37" i="2"/>
  <c r="AN88" i="1" l="1"/>
  <c r="AG87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<sst xmlns="http://schemas.openxmlformats.org/spreadsheetml/2006/main" count="734" uniqueCount="250">
  <si>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</si>
  <si>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</si>
  <si>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</si>
  <si>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</si>
  <si>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</si>
  <si>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</si>
  <si>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</si>
  <si>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</si>
  <si>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</si>
  <si>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</si>
  <si>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</si>
  <si>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</si>
  <si>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</si>
  <si>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</si>
  <si>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2019221-0</t>
  </si>
  <si>
    <t>Stavba:</t>
  </si>
  <si>
    <t>VENKOVNÍ PŘÍRODOVĚDNÁ UČEBNA-kanalizace-cenová úroveň II/2016</t>
  </si>
  <si>
    <t>0,1</t>
  </si>
  <si>
    <t>JKSO:</t>
  </si>
  <si>
    <t/>
  </si>
  <si>
    <t>CC-CZ:</t>
  </si>
  <si>
    <t>1</t>
  </si>
  <si>
    <t>Místo:</t>
  </si>
  <si>
    <t>ZŠ Smetanova Lanškroun</t>
  </si>
  <si>
    <t>Datum:</t>
  </si>
  <si>
    <t>22. 8. 2019</t>
  </si>
  <si>
    <t>10</t>
  </si>
  <si>
    <t>100</t>
  </si>
  <si>
    <t>Objednatel:</t>
  </si>
  <si>
    <t>IČ:</t>
  </si>
  <si>
    <t>Město Lanškroun</t>
  </si>
  <si>
    <t>DIČ:</t>
  </si>
  <si>
    <t>Zhotovitel:</t>
  </si>
  <si>
    <t xml:space="preserve"> </t>
  </si>
  <si>
    <t>Projektant:</t>
  </si>
  <si>
    <t>Ing. Ivana Smolová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</si>
  <si>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</si>
  <si>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</si>
  <si>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</si>
  <si>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</si>
  <si>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</si>
  <si>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</si>
  <si>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</si>
  <si>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</si>
  <si>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</si>
  <si>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</si>
  <si>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</si>
  <si>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</si>
  <si>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</si>
  <si>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</si>
  <si>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</si>
  <si>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</si>
  <si>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</si>
  <si>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</si>
  <si>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</si>
  <si>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</si>
  <si>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</si>
  <si>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</si>
  <si>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</si>
  <si>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</si>
  <si>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</si>
  <si>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</si>
  <si>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</si>
  <si>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</si>
  <si>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</si>
  <si>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</si>
  <si>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</si>
  <si>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</si>
  <si>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</si>
  <si>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</si>
  <si>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</si>
  <si>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</si>
  <si>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</si>
  <si>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</si>
  <si>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</si>
  <si>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</si>
  <si>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</si>
  <si>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</si>
  <si>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</si>
  <si>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{8b3d578e-5206-406c-bce2-543c19c47ddf}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</si>
  <si>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</si>
  <si>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</si>
  <si>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</si>
  <si>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</si>
  <si>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</si>
  <si>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</si>
  <si>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</si>
  <si>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</si>
  <si>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</si>
  <si>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</si>
  <si>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</si>
  <si>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</si>
  <si>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</si>
  <si>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</si>
  <si>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</si>
  <si>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</si>
  <si>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</si>
  <si>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</si>
  <si>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</si>
  <si>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</si>
  <si>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</si>
  <si>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práce-bourání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</si>
  <si>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</si>
  <si>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</si>
  <si>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</si>
  <si>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</si>
  <si>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</si>
  <si>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</si>
  <si>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</si>
  <si>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</si>
  <si>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</si>
  <si>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</si>
  <si>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</si>
  <si>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</si>
  <si>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</si>
  <si>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</si>
  <si>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</si>
  <si>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</si>
  <si>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</si>
  <si>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132201101</t>
  </si>
  <si>
    <t>Hloubení rýh š do 600 mm v hornině tř. 3 objemu do 100 m3</t>
  </si>
  <si>
    <t>m3</t>
  </si>
  <si>
    <t>4</t>
  </si>
  <si>
    <t>-76371779</t>
  </si>
  <si>
    <t>132202209</t>
  </si>
  <si>
    <t>Příplatek za lepivost u hloubení rýh š do 2000 mm ručním nebo pneum nářadím v hornině tř. 3</t>
  </si>
  <si>
    <t>721646266</t>
  </si>
  <si>
    <t>3</t>
  </si>
  <si>
    <t>133101101</t>
  </si>
  <si>
    <t>Hloubení šachet v hornině tř. 2 objemu do 100 m3</t>
  </si>
  <si>
    <t>826255255</t>
  </si>
  <si>
    <t>162201102</t>
  </si>
  <si>
    <t>Vodorovné přemístění do 50 m výkopku z horniny tř. 1 až 4</t>
  </si>
  <si>
    <t>344162938</t>
  </si>
  <si>
    <t>5</t>
  </si>
  <si>
    <t>162701105</t>
  </si>
  <si>
    <t>Vodorovné přemístění do 10000 m výkopku z horniny tř. 1 až 4</t>
  </si>
  <si>
    <t>-291921357</t>
  </si>
  <si>
    <t>6</t>
  </si>
  <si>
    <t>171201201</t>
  </si>
  <si>
    <t>Uložení sypaniny na skládky</t>
  </si>
  <si>
    <t>1236377339</t>
  </si>
  <si>
    <t>7</t>
  </si>
  <si>
    <t>171201206</t>
  </si>
  <si>
    <t>Poplatek za skládku - ostatní zemina a výluh.testy</t>
  </si>
  <si>
    <t>t</t>
  </si>
  <si>
    <t>1266235063</t>
  </si>
  <si>
    <t>8</t>
  </si>
  <si>
    <t>174101101</t>
  </si>
  <si>
    <t>Zásyp jam, šachet rýh nebo kolem objektů sypaninou se zhutněním</t>
  </si>
  <si>
    <t>-772175091</t>
  </si>
  <si>
    <t>9</t>
  </si>
  <si>
    <t>175101101</t>
  </si>
  <si>
    <t>Obsyp potrubí bez prohození sypaniny z hornin tř. 1 až 4 uloženým do 3 m od kraje výkopu</t>
  </si>
  <si>
    <t>-1552594266</t>
  </si>
  <si>
    <t>R01</t>
  </si>
  <si>
    <t>napojení na vnitřní kanalizaci (DN150)+čistící kus+průraz zdí</t>
  </si>
  <si>
    <t>Soubor</t>
  </si>
  <si>
    <t>1962285990</t>
  </si>
  <si>
    <t>11</t>
  </si>
  <si>
    <t>212752212</t>
  </si>
  <si>
    <t>Trativod z drenážních trubek plastových flexibilních D do 100 mm obalené folií včetně lože otevřený výkop</t>
  </si>
  <si>
    <t>m</t>
  </si>
  <si>
    <t>-1327964670</t>
  </si>
  <si>
    <t>12</t>
  </si>
  <si>
    <t>451573111</t>
  </si>
  <si>
    <t>Lože pod potrubí otevřený výkop ze štěrkopísku</t>
  </si>
  <si>
    <t>593694659</t>
  </si>
  <si>
    <t>13</t>
  </si>
  <si>
    <t>452111R7</t>
  </si>
  <si>
    <t>Osazení bloků odvodu vody otevřený výkop pl nad 75000 mm2</t>
  </si>
  <si>
    <t>kus</t>
  </si>
  <si>
    <t>-1557858138</t>
  </si>
  <si>
    <t>14</t>
  </si>
  <si>
    <t>M</t>
  </si>
  <si>
    <t>562416400</t>
  </si>
  <si>
    <t>tunel vsakovací  300 litrů, 1,2 m</t>
  </si>
  <si>
    <t>-1934002187</t>
  </si>
  <si>
    <t>562416450</t>
  </si>
  <si>
    <t>zakončení tunelu zakončení DN 200 (pár)</t>
  </si>
  <si>
    <t>pár</t>
  </si>
  <si>
    <t>-1061883261</t>
  </si>
  <si>
    <t>16</t>
  </si>
  <si>
    <t>562416460</t>
  </si>
  <si>
    <t>zakončení tunelu poklop inspekční šachty DN 200</t>
  </si>
  <si>
    <t>-1789630115</t>
  </si>
  <si>
    <t>17</t>
  </si>
  <si>
    <t>562416470</t>
  </si>
  <si>
    <t>zakončení tunelu geotextilie filtrační</t>
  </si>
  <si>
    <t>m2</t>
  </si>
  <si>
    <t>-1306243458</t>
  </si>
  <si>
    <t>18</t>
  </si>
  <si>
    <t>562416471</t>
  </si>
  <si>
    <t xml:space="preserve">položení geotextilie filtrační </t>
  </si>
  <si>
    <t>-707971632</t>
  </si>
  <si>
    <t>19</t>
  </si>
  <si>
    <t>837355121</t>
  </si>
  <si>
    <t>Výsek a montáž kameninové odbočné tvarovky DN 200</t>
  </si>
  <si>
    <t>-2071659255</t>
  </si>
  <si>
    <t>20</t>
  </si>
  <si>
    <t>871265211</t>
  </si>
  <si>
    <t>Kanalizační potrubí z tvrdého PVC-systém KG tuhost třídy SN4 DN100</t>
  </si>
  <si>
    <t>-1834607217</t>
  </si>
  <si>
    <t>871275211</t>
  </si>
  <si>
    <t>Kanalizační potrubí z tvrdého PVC-systém KG tuhost třídy SN4 DN125</t>
  </si>
  <si>
    <t>1660120420</t>
  </si>
  <si>
    <t>22</t>
  </si>
  <si>
    <t>871315211</t>
  </si>
  <si>
    <t>Kanalizační potrubí z tvrdého PVC-systém KG tuhost třídy SN4 DN150</t>
  </si>
  <si>
    <t>-751777740</t>
  </si>
  <si>
    <t>23</t>
  </si>
  <si>
    <t>877265271</t>
  </si>
  <si>
    <t>Montáž lapače střešních splavenin z tvrdého PVC-systém KG DN 100</t>
  </si>
  <si>
    <t>820860842</t>
  </si>
  <si>
    <t>24</t>
  </si>
  <si>
    <t>286118220</t>
  </si>
  <si>
    <t>lapač střešních splavenin pro plastové potrubí KHL660/2-DN 125</t>
  </si>
  <si>
    <t>455955488</t>
  </si>
  <si>
    <t>25</t>
  </si>
  <si>
    <t>894812313</t>
  </si>
  <si>
    <t>-251719275</t>
  </si>
  <si>
    <t>26</t>
  </si>
  <si>
    <t>894812314</t>
  </si>
  <si>
    <t>-261400943</t>
  </si>
  <si>
    <t>27</t>
  </si>
  <si>
    <t>894812331</t>
  </si>
  <si>
    <t>Revizní a čistící šachta z PP DN 600 šachtová roura korugovaná světlé hloubky 1000 mm</t>
  </si>
  <si>
    <t>1301647603</t>
  </si>
  <si>
    <t>28</t>
  </si>
  <si>
    <t>894812339</t>
  </si>
  <si>
    <t>Příplatek k rourám revizní a čistící šachty z PP DN 600 za uříznutí šachtové roury</t>
  </si>
  <si>
    <t>-1912057939</t>
  </si>
  <si>
    <t>29</t>
  </si>
  <si>
    <t>894812351</t>
  </si>
  <si>
    <t>Revizní a čistící šachta z PP DN 600 poklop litinový do 1,5 t s betonovým prstencem</t>
  </si>
  <si>
    <t>2004548679</t>
  </si>
  <si>
    <t>30</t>
  </si>
  <si>
    <t>895941111</t>
  </si>
  <si>
    <t>Zřízení vpusti kanalizační uliční z betonových dílců typ UV-50 normální</t>
  </si>
  <si>
    <t>906818625</t>
  </si>
  <si>
    <t>31</t>
  </si>
  <si>
    <t>562311650</t>
  </si>
  <si>
    <t>vpusť dvorní se záp.klapkou a lapač.písku HL606/1 DN 110 a litinovou mřížkou240/240</t>
  </si>
  <si>
    <t>-1444851156</t>
  </si>
  <si>
    <t>32</t>
  </si>
  <si>
    <t>998276101</t>
  </si>
  <si>
    <t>Přesun hmot pro trubní vedení z trub z plastických hmot otevřený výkop</t>
  </si>
  <si>
    <t>-2098414575</t>
  </si>
  <si>
    <t>Revizní a čistící šachta z PP  DN 600/160 šachtové dno s přítokem tvaru T</t>
  </si>
  <si>
    <t>Revizní a čistící šachta z PP DN 600/160 šachtové dno s přítokem tvaru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</si>
</sst>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0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4" fontId="24" fillId="0" borderId="17" xfId="0" applyNumberFormat="1" applyFont="1" applyBorder="1" applyAlignment="1" applyProtection="1">
      <alignment vertical="center"/>
    </xf>
    <xf numFmtId="166" fontId="24" fillId="0" borderId="17" xfId="0" applyNumberFormat="1" applyFont="1" applyBorder="1" applyAlignment="1" applyProtection="1">
      <alignment vertical="center"/>
    </xf>
    <xf numFmtId="4" fontId="24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2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25" xfId="0" applyFont="1" applyBorder="1" applyAlignment="1" applyProtection="1">
      <alignment horizontal="center" vertical="center"/>
    </xf>
    <xf numFmtId="49" fontId="30" fillId="0" borderId="25" xfId="0" applyNumberFormat="1" applyFont="1" applyBorder="1" applyAlignment="1" applyProtection="1">
      <alignment horizontal="left" vertical="center" wrapText="1"/>
    </xf>
    <xf numFmtId="0" fontId="30" fillId="0" borderId="25" xfId="0" applyFont="1" applyBorder="1" applyAlignment="1" applyProtection="1">
      <alignment horizontal="center" vertical="center" wrapText="1"/>
    </xf>
    <xf numFmtId="167" fontId="30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0" fillId="0" borderId="0" xfId="0" applyFont="1" applyBorder="1" applyAlignment="1">
      <alignment horizontal="center" vertical="center"/>
    </xf>
    <xf numFmtId="0" fontId="0" fillId="0" borderId="0" xfId="0"/>
    <xf numFmtId="0" fontId="11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4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0" fillId="3" borderId="0" xfId="0" applyFont="1" applyFill="1" applyAlignment="1">
      <alignment horizontal="center"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27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0" fillId="0" borderId="25" xfId="0" applyFont="1" applyBorder="1" applyAlignment="1" applyProtection="1">
      <alignment horizontal="left" vertical="center" wrapText="1"/>
    </xf>
    <xf numFmtId="0" fontId="30" fillId="0" borderId="25" xfId="0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0" fillId="2" borderId="0" xfId="0" applyFill="1"/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3" t="s">
        <v>4</v>
      </c>
      <c r="BU1" s="13" t="s">
        <v>4</v>
      </c>
    </row>
    <row r="2" spans="1:73" ht="36.950000000000003" customHeight="1" x14ac:dyDescent="0.3">
      <c r="C2" s="154" t="s">
        <v>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R2" s="190" t="s">
        <v>6</v>
      </c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S2" s="14" t="s">
        <v>7</v>
      </c>
      <c r="BT2" s="14" t="s">
        <v>8</v>
      </c>
    </row>
    <row r="3" spans="1:73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7</v>
      </c>
      <c r="BT3" s="14" t="s">
        <v>9</v>
      </c>
    </row>
    <row r="4" spans="1:73" ht="36.950000000000003" customHeight="1" x14ac:dyDescent="0.3">
      <c r="B4" s="18"/>
      <c r="C4" s="156" t="s">
        <v>10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20"/>
      <c r="AS4" s="21" t="s">
        <v>11</v>
      </c>
      <c r="BS4" s="14" t="s">
        <v>12</v>
      </c>
    </row>
    <row r="5" spans="1:73" ht="14.45" customHeight="1" x14ac:dyDescent="0.3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158" t="s">
        <v>14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9"/>
      <c r="AQ5" s="20"/>
      <c r="BS5" s="14" t="s">
        <v>7</v>
      </c>
    </row>
    <row r="6" spans="1:73" ht="36.950000000000003" customHeight="1" x14ac:dyDescent="0.3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159" t="s">
        <v>16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9"/>
      <c r="AQ6" s="20"/>
      <c r="BS6" s="14" t="s">
        <v>17</v>
      </c>
    </row>
    <row r="7" spans="1:73" ht="14.45" customHeight="1" x14ac:dyDescent="0.3">
      <c r="B7" s="18"/>
      <c r="C7" s="19"/>
      <c r="D7" s="25" t="s">
        <v>18</v>
      </c>
      <c r="E7" s="19"/>
      <c r="F7" s="19"/>
      <c r="G7" s="19"/>
      <c r="H7" s="19"/>
      <c r="I7" s="19"/>
      <c r="J7" s="19"/>
      <c r="K7" s="23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20</v>
      </c>
      <c r="AL7" s="19"/>
      <c r="AM7" s="19"/>
      <c r="AN7" s="23" t="s">
        <v>19</v>
      </c>
      <c r="AO7" s="19"/>
      <c r="AP7" s="19"/>
      <c r="AQ7" s="20"/>
      <c r="BS7" s="14" t="s">
        <v>21</v>
      </c>
    </row>
    <row r="8" spans="1:73" ht="14.45" customHeight="1" x14ac:dyDescent="0.3">
      <c r="B8" s="18"/>
      <c r="C8" s="19"/>
      <c r="D8" s="25" t="s">
        <v>22</v>
      </c>
      <c r="E8" s="19"/>
      <c r="F8" s="19"/>
      <c r="G8" s="19"/>
      <c r="H8" s="19"/>
      <c r="I8" s="19"/>
      <c r="J8" s="19"/>
      <c r="K8" s="23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24</v>
      </c>
      <c r="AL8" s="19"/>
      <c r="AM8" s="19"/>
      <c r="AN8" s="23" t="s">
        <v>25</v>
      </c>
      <c r="AO8" s="19"/>
      <c r="AP8" s="19"/>
      <c r="AQ8" s="20"/>
      <c r="BS8" s="14" t="s">
        <v>26</v>
      </c>
    </row>
    <row r="9" spans="1:73" ht="14.45" customHeight="1" x14ac:dyDescent="0.3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0"/>
      <c r="BS9" s="14" t="s">
        <v>27</v>
      </c>
    </row>
    <row r="10" spans="1:73" ht="14.45" customHeight="1" x14ac:dyDescent="0.3">
      <c r="B10" s="18"/>
      <c r="C10" s="19"/>
      <c r="D10" s="25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29</v>
      </c>
      <c r="AL10" s="19"/>
      <c r="AM10" s="19"/>
      <c r="AN10" s="23" t="s">
        <v>19</v>
      </c>
      <c r="AO10" s="19"/>
      <c r="AP10" s="19"/>
      <c r="AQ10" s="20"/>
      <c r="BS10" s="14" t="s">
        <v>17</v>
      </c>
    </row>
    <row r="11" spans="1:73" ht="18.399999999999999" customHeight="1" x14ac:dyDescent="0.3">
      <c r="B11" s="18"/>
      <c r="C11" s="19"/>
      <c r="D11" s="19"/>
      <c r="E11" s="23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31</v>
      </c>
      <c r="AL11" s="19"/>
      <c r="AM11" s="19"/>
      <c r="AN11" s="23" t="s">
        <v>19</v>
      </c>
      <c r="AO11" s="19"/>
      <c r="AP11" s="19"/>
      <c r="AQ11" s="20"/>
      <c r="BS11" s="14" t="s">
        <v>17</v>
      </c>
    </row>
    <row r="12" spans="1:73" ht="6.95" customHeight="1" x14ac:dyDescent="0.3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BS12" s="14" t="s">
        <v>17</v>
      </c>
    </row>
    <row r="13" spans="1:73" ht="14.45" customHeight="1" x14ac:dyDescent="0.3">
      <c r="B13" s="18"/>
      <c r="C13" s="19"/>
      <c r="D13" s="25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29</v>
      </c>
      <c r="AL13" s="19"/>
      <c r="AM13" s="19"/>
      <c r="AN13" s="23" t="s">
        <v>19</v>
      </c>
      <c r="AO13" s="19"/>
      <c r="AP13" s="19"/>
      <c r="AQ13" s="20"/>
      <c r="BS13" s="14" t="s">
        <v>17</v>
      </c>
    </row>
    <row r="14" spans="1:73" x14ac:dyDescent="0.3">
      <c r="B14" s="18"/>
      <c r="C14" s="19"/>
      <c r="D14" s="19"/>
      <c r="E14" s="23" t="s">
        <v>33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31</v>
      </c>
      <c r="AL14" s="19"/>
      <c r="AM14" s="19"/>
      <c r="AN14" s="23" t="s">
        <v>19</v>
      </c>
      <c r="AO14" s="19"/>
      <c r="AP14" s="19"/>
      <c r="AQ14" s="20"/>
      <c r="BS14" s="14" t="s">
        <v>17</v>
      </c>
    </row>
    <row r="15" spans="1:73" ht="6.95" customHeight="1" x14ac:dyDescent="0.3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BS15" s="14" t="s">
        <v>4</v>
      </c>
    </row>
    <row r="16" spans="1:73" ht="14.45" customHeight="1" x14ac:dyDescent="0.3">
      <c r="B16" s="18"/>
      <c r="C16" s="19"/>
      <c r="D16" s="25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29</v>
      </c>
      <c r="AL16" s="19"/>
      <c r="AM16" s="19"/>
      <c r="AN16" s="23" t="s">
        <v>19</v>
      </c>
      <c r="AO16" s="19"/>
      <c r="AP16" s="19"/>
      <c r="AQ16" s="20"/>
      <c r="BS16" s="14" t="s">
        <v>4</v>
      </c>
    </row>
    <row r="17" spans="2:71" ht="18.399999999999999" customHeight="1" x14ac:dyDescent="0.3">
      <c r="B17" s="18"/>
      <c r="C17" s="19"/>
      <c r="D17" s="19"/>
      <c r="E17" s="23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31</v>
      </c>
      <c r="AL17" s="19"/>
      <c r="AM17" s="19"/>
      <c r="AN17" s="23" t="s">
        <v>19</v>
      </c>
      <c r="AO17" s="19"/>
      <c r="AP17" s="19"/>
      <c r="AQ17" s="20"/>
      <c r="BS17" s="14" t="s">
        <v>4</v>
      </c>
    </row>
    <row r="18" spans="2:71" ht="6.95" customHeight="1" x14ac:dyDescent="0.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0"/>
      <c r="BS18" s="14" t="s">
        <v>7</v>
      </c>
    </row>
    <row r="19" spans="2:71" ht="14.45" customHeight="1" x14ac:dyDescent="0.3">
      <c r="B19" s="18"/>
      <c r="C19" s="19"/>
      <c r="D19" s="25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29</v>
      </c>
      <c r="AL19" s="19"/>
      <c r="AM19" s="19"/>
      <c r="AN19" s="23" t="s">
        <v>19</v>
      </c>
      <c r="AO19" s="19"/>
      <c r="AP19" s="19"/>
      <c r="AQ19" s="20"/>
      <c r="BS19" s="14" t="s">
        <v>17</v>
      </c>
    </row>
    <row r="20" spans="2:71" ht="18.399999999999999" customHeight="1" x14ac:dyDescent="0.3">
      <c r="B20" s="18"/>
      <c r="C20" s="19"/>
      <c r="D20" s="19"/>
      <c r="E20" s="23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31</v>
      </c>
      <c r="AL20" s="19"/>
      <c r="AM20" s="19"/>
      <c r="AN20" s="23" t="s">
        <v>19</v>
      </c>
      <c r="AO20" s="19"/>
      <c r="AP20" s="19"/>
      <c r="AQ20" s="20"/>
    </row>
    <row r="21" spans="2:71" ht="6.95" customHeight="1" x14ac:dyDescent="0.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2:71" x14ac:dyDescent="0.3">
      <c r="B22" s="18"/>
      <c r="C22" s="19"/>
      <c r="D22" s="25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</row>
    <row r="23" spans="2:71" ht="22.5" customHeight="1" x14ac:dyDescent="0.3">
      <c r="B23" s="18"/>
      <c r="C23" s="19"/>
      <c r="D23" s="19"/>
      <c r="E23" s="160" t="s">
        <v>19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9"/>
      <c r="AP23" s="19"/>
      <c r="AQ23" s="20"/>
    </row>
    <row r="24" spans="2:71" ht="6.95" customHeight="1" x14ac:dyDescent="0.3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20"/>
    </row>
    <row r="25" spans="2:71" ht="6.95" customHeight="1" x14ac:dyDescent="0.3">
      <c r="B25" s="18"/>
      <c r="C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9"/>
      <c r="AQ25" s="20"/>
    </row>
    <row r="26" spans="2:71" ht="14.45" customHeight="1" x14ac:dyDescent="0.3">
      <c r="B26" s="18"/>
      <c r="C26" s="19"/>
      <c r="D26" s="27" t="s">
        <v>38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61">
        <f>ROUNDUP(AG87,2)</f>
        <v>0</v>
      </c>
      <c r="AL26" s="157"/>
      <c r="AM26" s="157"/>
      <c r="AN26" s="157"/>
      <c r="AO26" s="157"/>
      <c r="AP26" s="19"/>
      <c r="AQ26" s="20"/>
    </row>
    <row r="27" spans="2:71" ht="14.45" customHeight="1" x14ac:dyDescent="0.3">
      <c r="B27" s="18"/>
      <c r="C27" s="19"/>
      <c r="D27" s="27" t="s">
        <v>39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61">
        <f>ROUNDUP(AG90,2)</f>
        <v>0</v>
      </c>
      <c r="AL27" s="157"/>
      <c r="AM27" s="157"/>
      <c r="AN27" s="157"/>
      <c r="AO27" s="157"/>
      <c r="AP27" s="19"/>
      <c r="AQ27" s="20"/>
    </row>
    <row r="28" spans="2:71" s="1" customFormat="1" ht="6.95" customHeight="1" x14ac:dyDescent="0.3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30"/>
    </row>
    <row r="29" spans="2:71" s="1" customFormat="1" ht="25.9" customHeight="1" x14ac:dyDescent="0.3">
      <c r="B29" s="28"/>
      <c r="C29" s="29"/>
      <c r="D29" s="31" t="s">
        <v>40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62">
        <f>ROUNDUP(AK26+AK27,2)</f>
        <v>0</v>
      </c>
      <c r="AL29" s="163"/>
      <c r="AM29" s="163"/>
      <c r="AN29" s="163"/>
      <c r="AO29" s="163"/>
      <c r="AP29" s="29"/>
      <c r="AQ29" s="30"/>
    </row>
    <row r="30" spans="2:71" s="1" customFormat="1" ht="6.95" customHeight="1" x14ac:dyDescent="0.3"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30"/>
    </row>
    <row r="31" spans="2:71" s="2" customFormat="1" ht="14.45" customHeight="1" x14ac:dyDescent="0.3">
      <c r="B31" s="33"/>
      <c r="C31" s="34"/>
      <c r="D31" s="35" t="s">
        <v>41</v>
      </c>
      <c r="E31" s="34"/>
      <c r="F31" s="35" t="s">
        <v>42</v>
      </c>
      <c r="G31" s="34"/>
      <c r="H31" s="34"/>
      <c r="I31" s="34"/>
      <c r="J31" s="34"/>
      <c r="K31" s="34"/>
      <c r="L31" s="164">
        <v>0.21</v>
      </c>
      <c r="M31" s="165"/>
      <c r="N31" s="165"/>
      <c r="O31" s="165"/>
      <c r="P31" s="34"/>
      <c r="Q31" s="34"/>
      <c r="R31" s="34"/>
      <c r="S31" s="34"/>
      <c r="T31" s="37" t="s">
        <v>43</v>
      </c>
      <c r="U31" s="34"/>
      <c r="V31" s="34"/>
      <c r="W31" s="166">
        <f>ROUNDUP(AZ87+SUM(CD91),2)</f>
        <v>0</v>
      </c>
      <c r="X31" s="165"/>
      <c r="Y31" s="165"/>
      <c r="Z31" s="165"/>
      <c r="AA31" s="165"/>
      <c r="AB31" s="165"/>
      <c r="AC31" s="165"/>
      <c r="AD31" s="165"/>
      <c r="AE31" s="165"/>
      <c r="AF31" s="34"/>
      <c r="AG31" s="34"/>
      <c r="AH31" s="34"/>
      <c r="AI31" s="34"/>
      <c r="AJ31" s="34"/>
      <c r="AK31" s="166">
        <f>ROUNDUP(AV87+SUM(BY91),1)</f>
        <v>0</v>
      </c>
      <c r="AL31" s="165"/>
      <c r="AM31" s="165"/>
      <c r="AN31" s="165"/>
      <c r="AO31" s="165"/>
      <c r="AP31" s="34"/>
      <c r="AQ31" s="38"/>
    </row>
    <row r="32" spans="2:71" s="2" customFormat="1" ht="14.45" customHeight="1" x14ac:dyDescent="0.3">
      <c r="B32" s="33"/>
      <c r="C32" s="34"/>
      <c r="D32" s="34"/>
      <c r="E32" s="34"/>
      <c r="F32" s="35" t="s">
        <v>44</v>
      </c>
      <c r="G32" s="34"/>
      <c r="H32" s="34"/>
      <c r="I32" s="34"/>
      <c r="J32" s="34"/>
      <c r="K32" s="34"/>
      <c r="L32" s="164">
        <v>0.15</v>
      </c>
      <c r="M32" s="165"/>
      <c r="N32" s="165"/>
      <c r="O32" s="165"/>
      <c r="P32" s="34"/>
      <c r="Q32" s="34"/>
      <c r="R32" s="34"/>
      <c r="S32" s="34"/>
      <c r="T32" s="37" t="s">
        <v>43</v>
      </c>
      <c r="U32" s="34"/>
      <c r="V32" s="34"/>
      <c r="W32" s="166">
        <f>ROUNDUP(BA87+SUM(CE91),2)</f>
        <v>0</v>
      </c>
      <c r="X32" s="165"/>
      <c r="Y32" s="165"/>
      <c r="Z32" s="165"/>
      <c r="AA32" s="165"/>
      <c r="AB32" s="165"/>
      <c r="AC32" s="165"/>
      <c r="AD32" s="165"/>
      <c r="AE32" s="165"/>
      <c r="AF32" s="34"/>
      <c r="AG32" s="34"/>
      <c r="AH32" s="34"/>
      <c r="AI32" s="34"/>
      <c r="AJ32" s="34"/>
      <c r="AK32" s="166">
        <f>ROUNDUP(AW87+SUM(BZ91),1)</f>
        <v>0</v>
      </c>
      <c r="AL32" s="165"/>
      <c r="AM32" s="165"/>
      <c r="AN32" s="165"/>
      <c r="AO32" s="165"/>
      <c r="AP32" s="34"/>
      <c r="AQ32" s="38"/>
    </row>
    <row r="33" spans="2:43" s="2" customFormat="1" ht="14.45" hidden="1" customHeight="1" x14ac:dyDescent="0.3">
      <c r="B33" s="33"/>
      <c r="C33" s="34"/>
      <c r="D33" s="34"/>
      <c r="E33" s="34"/>
      <c r="F33" s="35" t="s">
        <v>45</v>
      </c>
      <c r="G33" s="34"/>
      <c r="H33" s="34"/>
      <c r="I33" s="34"/>
      <c r="J33" s="34"/>
      <c r="K33" s="34"/>
      <c r="L33" s="164">
        <v>0.21</v>
      </c>
      <c r="M33" s="165"/>
      <c r="N33" s="165"/>
      <c r="O33" s="165"/>
      <c r="P33" s="34"/>
      <c r="Q33" s="34"/>
      <c r="R33" s="34"/>
      <c r="S33" s="34"/>
      <c r="T33" s="37" t="s">
        <v>43</v>
      </c>
      <c r="U33" s="34"/>
      <c r="V33" s="34"/>
      <c r="W33" s="166">
        <f>ROUNDUP(BB87+SUM(CF91),2)</f>
        <v>0</v>
      </c>
      <c r="X33" s="165"/>
      <c r="Y33" s="165"/>
      <c r="Z33" s="165"/>
      <c r="AA33" s="165"/>
      <c r="AB33" s="165"/>
      <c r="AC33" s="165"/>
      <c r="AD33" s="165"/>
      <c r="AE33" s="165"/>
      <c r="AF33" s="34"/>
      <c r="AG33" s="34"/>
      <c r="AH33" s="34"/>
      <c r="AI33" s="34"/>
      <c r="AJ33" s="34"/>
      <c r="AK33" s="166">
        <v>0</v>
      </c>
      <c r="AL33" s="165"/>
      <c r="AM33" s="165"/>
      <c r="AN33" s="165"/>
      <c r="AO33" s="165"/>
      <c r="AP33" s="34"/>
      <c r="AQ33" s="38"/>
    </row>
    <row r="34" spans="2:43" s="2" customFormat="1" ht="14.45" hidden="1" customHeight="1" x14ac:dyDescent="0.3">
      <c r="B34" s="33"/>
      <c r="C34" s="34"/>
      <c r="D34" s="34"/>
      <c r="E34" s="34"/>
      <c r="F34" s="35" t="s">
        <v>46</v>
      </c>
      <c r="G34" s="34"/>
      <c r="H34" s="34"/>
      <c r="I34" s="34"/>
      <c r="J34" s="34"/>
      <c r="K34" s="34"/>
      <c r="L34" s="164">
        <v>0.15</v>
      </c>
      <c r="M34" s="165"/>
      <c r="N34" s="165"/>
      <c r="O34" s="165"/>
      <c r="P34" s="34"/>
      <c r="Q34" s="34"/>
      <c r="R34" s="34"/>
      <c r="S34" s="34"/>
      <c r="T34" s="37" t="s">
        <v>43</v>
      </c>
      <c r="U34" s="34"/>
      <c r="V34" s="34"/>
      <c r="W34" s="166">
        <f>ROUNDUP(BC87+SUM(CG91),2)</f>
        <v>0</v>
      </c>
      <c r="X34" s="165"/>
      <c r="Y34" s="165"/>
      <c r="Z34" s="165"/>
      <c r="AA34" s="165"/>
      <c r="AB34" s="165"/>
      <c r="AC34" s="165"/>
      <c r="AD34" s="165"/>
      <c r="AE34" s="165"/>
      <c r="AF34" s="34"/>
      <c r="AG34" s="34"/>
      <c r="AH34" s="34"/>
      <c r="AI34" s="34"/>
      <c r="AJ34" s="34"/>
      <c r="AK34" s="166">
        <v>0</v>
      </c>
      <c r="AL34" s="165"/>
      <c r="AM34" s="165"/>
      <c r="AN34" s="165"/>
      <c r="AO34" s="165"/>
      <c r="AP34" s="34"/>
      <c r="AQ34" s="38"/>
    </row>
    <row r="35" spans="2:43" s="2" customFormat="1" ht="14.45" hidden="1" customHeight="1" x14ac:dyDescent="0.3">
      <c r="B35" s="33"/>
      <c r="C35" s="34"/>
      <c r="D35" s="34"/>
      <c r="E35" s="34"/>
      <c r="F35" s="35" t="s">
        <v>47</v>
      </c>
      <c r="G35" s="34"/>
      <c r="H35" s="34"/>
      <c r="I35" s="34"/>
      <c r="J35" s="34"/>
      <c r="K35" s="34"/>
      <c r="L35" s="164">
        <v>0</v>
      </c>
      <c r="M35" s="165"/>
      <c r="N35" s="165"/>
      <c r="O35" s="165"/>
      <c r="P35" s="34"/>
      <c r="Q35" s="34"/>
      <c r="R35" s="34"/>
      <c r="S35" s="34"/>
      <c r="T35" s="37" t="s">
        <v>43</v>
      </c>
      <c r="U35" s="34"/>
      <c r="V35" s="34"/>
      <c r="W35" s="166">
        <f>ROUNDUP(BD87+SUM(CH91),2)</f>
        <v>0</v>
      </c>
      <c r="X35" s="165"/>
      <c r="Y35" s="165"/>
      <c r="Z35" s="165"/>
      <c r="AA35" s="165"/>
      <c r="AB35" s="165"/>
      <c r="AC35" s="165"/>
      <c r="AD35" s="165"/>
      <c r="AE35" s="165"/>
      <c r="AF35" s="34"/>
      <c r="AG35" s="34"/>
      <c r="AH35" s="34"/>
      <c r="AI35" s="34"/>
      <c r="AJ35" s="34"/>
      <c r="AK35" s="166">
        <v>0</v>
      </c>
      <c r="AL35" s="165"/>
      <c r="AM35" s="165"/>
      <c r="AN35" s="165"/>
      <c r="AO35" s="165"/>
      <c r="AP35" s="34"/>
      <c r="AQ35" s="38"/>
    </row>
    <row r="36" spans="2:43" s="1" customFormat="1" ht="6.95" customHeight="1" x14ac:dyDescent="0.3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30"/>
    </row>
    <row r="37" spans="2:43" s="1" customFormat="1" ht="25.9" customHeight="1" x14ac:dyDescent="0.3">
      <c r="B37" s="28"/>
      <c r="C37" s="39"/>
      <c r="D37" s="40" t="s">
        <v>48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 t="s">
        <v>49</v>
      </c>
      <c r="U37" s="41"/>
      <c r="V37" s="41"/>
      <c r="W37" s="41"/>
      <c r="X37" s="167" t="s">
        <v>50</v>
      </c>
      <c r="Y37" s="168"/>
      <c r="Z37" s="168"/>
      <c r="AA37" s="168"/>
      <c r="AB37" s="168"/>
      <c r="AC37" s="41"/>
      <c r="AD37" s="41"/>
      <c r="AE37" s="41"/>
      <c r="AF37" s="41"/>
      <c r="AG37" s="41"/>
      <c r="AH37" s="41"/>
      <c r="AI37" s="41"/>
      <c r="AJ37" s="41"/>
      <c r="AK37" s="169">
        <f>SUM(AK29:AK35)</f>
        <v>0</v>
      </c>
      <c r="AL37" s="168"/>
      <c r="AM37" s="168"/>
      <c r="AN37" s="168"/>
      <c r="AO37" s="170"/>
      <c r="AP37" s="39"/>
      <c r="AQ37" s="30"/>
    </row>
    <row r="38" spans="2:43" s="1" customFormat="1" ht="14.45" customHeight="1" x14ac:dyDescent="0.3"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30"/>
    </row>
    <row r="39" spans="2:43" ht="13.5" x14ac:dyDescent="0.3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20"/>
    </row>
    <row r="40" spans="2:43" ht="13.5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20"/>
    </row>
    <row r="41" spans="2:43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20"/>
    </row>
    <row r="42" spans="2:43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20"/>
    </row>
    <row r="43" spans="2:43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20"/>
    </row>
    <row r="44" spans="2:43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20"/>
    </row>
    <row r="45" spans="2:43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20"/>
    </row>
    <row r="46" spans="2:43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20"/>
    </row>
    <row r="47" spans="2:43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20"/>
    </row>
    <row r="48" spans="2:43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20"/>
    </row>
    <row r="49" spans="2:43" s="1" customFormat="1" x14ac:dyDescent="0.3">
      <c r="B49" s="28"/>
      <c r="C49" s="29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5"/>
      <c r="AA49" s="29"/>
      <c r="AB49" s="29"/>
      <c r="AC49" s="43" t="s">
        <v>52</v>
      </c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5"/>
      <c r="AP49" s="29"/>
      <c r="AQ49" s="30"/>
    </row>
    <row r="50" spans="2:43" ht="13.5" x14ac:dyDescent="0.3">
      <c r="B50" s="18"/>
      <c r="C50" s="19"/>
      <c r="D50" s="46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47"/>
      <c r="AA50" s="19"/>
      <c r="AB50" s="19"/>
      <c r="AC50" s="46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47"/>
      <c r="AP50" s="19"/>
      <c r="AQ50" s="20"/>
    </row>
    <row r="51" spans="2:43" ht="13.5" x14ac:dyDescent="0.3">
      <c r="B51" s="18"/>
      <c r="C51" s="19"/>
      <c r="D51" s="46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47"/>
      <c r="AA51" s="19"/>
      <c r="AB51" s="19"/>
      <c r="AC51" s="46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47"/>
      <c r="AP51" s="19"/>
      <c r="AQ51" s="20"/>
    </row>
    <row r="52" spans="2:43" ht="13.5" x14ac:dyDescent="0.3">
      <c r="B52" s="18"/>
      <c r="C52" s="19"/>
      <c r="D52" s="46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47"/>
      <c r="AA52" s="19"/>
      <c r="AB52" s="19"/>
      <c r="AC52" s="46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47"/>
      <c r="AP52" s="19"/>
      <c r="AQ52" s="20"/>
    </row>
    <row r="53" spans="2:43" ht="13.5" x14ac:dyDescent="0.3">
      <c r="B53" s="18"/>
      <c r="C53" s="19"/>
      <c r="D53" s="46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47"/>
      <c r="AA53" s="19"/>
      <c r="AB53" s="19"/>
      <c r="AC53" s="46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47"/>
      <c r="AP53" s="19"/>
      <c r="AQ53" s="20"/>
    </row>
    <row r="54" spans="2:43" ht="13.5" x14ac:dyDescent="0.3">
      <c r="B54" s="18"/>
      <c r="C54" s="19"/>
      <c r="D54" s="46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47"/>
      <c r="AA54" s="19"/>
      <c r="AB54" s="19"/>
      <c r="AC54" s="46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47"/>
      <c r="AP54" s="19"/>
      <c r="AQ54" s="20"/>
    </row>
    <row r="55" spans="2:43" ht="13.5" x14ac:dyDescent="0.3">
      <c r="B55" s="18"/>
      <c r="C55" s="19"/>
      <c r="D55" s="46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47"/>
      <c r="AA55" s="19"/>
      <c r="AB55" s="19"/>
      <c r="AC55" s="46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47"/>
      <c r="AP55" s="19"/>
      <c r="AQ55" s="20"/>
    </row>
    <row r="56" spans="2:43" ht="13.5" x14ac:dyDescent="0.3">
      <c r="B56" s="18"/>
      <c r="C56" s="19"/>
      <c r="D56" s="46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47"/>
      <c r="AA56" s="19"/>
      <c r="AB56" s="19"/>
      <c r="AC56" s="46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47"/>
      <c r="AP56" s="19"/>
      <c r="AQ56" s="20"/>
    </row>
    <row r="57" spans="2:43" ht="13.5" x14ac:dyDescent="0.3">
      <c r="B57" s="18"/>
      <c r="C57" s="19"/>
      <c r="D57" s="46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47"/>
      <c r="AA57" s="19"/>
      <c r="AB57" s="19"/>
      <c r="AC57" s="46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47"/>
      <c r="AP57" s="19"/>
      <c r="AQ57" s="20"/>
    </row>
    <row r="58" spans="2:43" s="1" customFormat="1" x14ac:dyDescent="0.3">
      <c r="B58" s="28"/>
      <c r="C58" s="29"/>
      <c r="D58" s="48" t="s">
        <v>53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50" t="s">
        <v>54</v>
      </c>
      <c r="S58" s="49"/>
      <c r="T58" s="49"/>
      <c r="U58" s="49"/>
      <c r="V58" s="49"/>
      <c r="W58" s="49"/>
      <c r="X58" s="49"/>
      <c r="Y58" s="49"/>
      <c r="Z58" s="51"/>
      <c r="AA58" s="29"/>
      <c r="AB58" s="29"/>
      <c r="AC58" s="48" t="s">
        <v>53</v>
      </c>
      <c r="AD58" s="49"/>
      <c r="AE58" s="49"/>
      <c r="AF58" s="49"/>
      <c r="AG58" s="49"/>
      <c r="AH58" s="49"/>
      <c r="AI58" s="49"/>
      <c r="AJ58" s="49"/>
      <c r="AK58" s="49"/>
      <c r="AL58" s="49"/>
      <c r="AM58" s="50" t="s">
        <v>54</v>
      </c>
      <c r="AN58" s="49"/>
      <c r="AO58" s="51"/>
      <c r="AP58" s="29"/>
      <c r="AQ58" s="30"/>
    </row>
    <row r="59" spans="2:43" ht="13.5" x14ac:dyDescent="0.3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20"/>
    </row>
    <row r="60" spans="2:43" s="1" customFormat="1" x14ac:dyDescent="0.3">
      <c r="B60" s="28"/>
      <c r="C60" s="29"/>
      <c r="D60" s="43" t="s">
        <v>55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5"/>
      <c r="AA60" s="29"/>
      <c r="AB60" s="29"/>
      <c r="AC60" s="43" t="s">
        <v>56</v>
      </c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5"/>
      <c r="AP60" s="29"/>
      <c r="AQ60" s="30"/>
    </row>
    <row r="61" spans="2:43" ht="13.5" x14ac:dyDescent="0.3">
      <c r="B61" s="18"/>
      <c r="C61" s="19"/>
      <c r="D61" s="46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47"/>
      <c r="AA61" s="19"/>
      <c r="AB61" s="19"/>
      <c r="AC61" s="46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47"/>
      <c r="AP61" s="19"/>
      <c r="AQ61" s="20"/>
    </row>
    <row r="62" spans="2:43" ht="13.5" x14ac:dyDescent="0.3">
      <c r="B62" s="18"/>
      <c r="C62" s="19"/>
      <c r="D62" s="46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47"/>
      <c r="AA62" s="19"/>
      <c r="AB62" s="19"/>
      <c r="AC62" s="46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47"/>
      <c r="AP62" s="19"/>
      <c r="AQ62" s="20"/>
    </row>
    <row r="63" spans="2:43" ht="13.5" x14ac:dyDescent="0.3">
      <c r="B63" s="18"/>
      <c r="C63" s="19"/>
      <c r="D63" s="46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47"/>
      <c r="AA63" s="19"/>
      <c r="AB63" s="19"/>
      <c r="AC63" s="46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47"/>
      <c r="AP63" s="19"/>
      <c r="AQ63" s="20"/>
    </row>
    <row r="64" spans="2:43" ht="13.5" x14ac:dyDescent="0.3">
      <c r="B64" s="18"/>
      <c r="C64" s="19"/>
      <c r="D64" s="46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47"/>
      <c r="AA64" s="19"/>
      <c r="AB64" s="19"/>
      <c r="AC64" s="46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47"/>
      <c r="AP64" s="19"/>
      <c r="AQ64" s="20"/>
    </row>
    <row r="65" spans="2:43" ht="13.5" x14ac:dyDescent="0.3">
      <c r="B65" s="18"/>
      <c r="C65" s="19"/>
      <c r="D65" s="46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47"/>
      <c r="AA65" s="19"/>
      <c r="AB65" s="19"/>
      <c r="AC65" s="46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47"/>
      <c r="AP65" s="19"/>
      <c r="AQ65" s="20"/>
    </row>
    <row r="66" spans="2:43" ht="13.5" x14ac:dyDescent="0.3">
      <c r="B66" s="18"/>
      <c r="C66" s="19"/>
      <c r="D66" s="46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47"/>
      <c r="AA66" s="19"/>
      <c r="AB66" s="19"/>
      <c r="AC66" s="46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47"/>
      <c r="AP66" s="19"/>
      <c r="AQ66" s="20"/>
    </row>
    <row r="67" spans="2:43" ht="13.5" x14ac:dyDescent="0.3">
      <c r="B67" s="18"/>
      <c r="C67" s="19"/>
      <c r="D67" s="46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47"/>
      <c r="AA67" s="19"/>
      <c r="AB67" s="19"/>
      <c r="AC67" s="46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47"/>
      <c r="AP67" s="19"/>
      <c r="AQ67" s="20"/>
    </row>
    <row r="68" spans="2:43" ht="13.5" x14ac:dyDescent="0.3">
      <c r="B68" s="18"/>
      <c r="C68" s="19"/>
      <c r="D68" s="46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47"/>
      <c r="AA68" s="19"/>
      <c r="AB68" s="19"/>
      <c r="AC68" s="46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47"/>
      <c r="AP68" s="19"/>
      <c r="AQ68" s="20"/>
    </row>
    <row r="69" spans="2:43" s="1" customFormat="1" x14ac:dyDescent="0.3">
      <c r="B69" s="28"/>
      <c r="C69" s="29"/>
      <c r="D69" s="48" t="s">
        <v>53</v>
      </c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50" t="s">
        <v>54</v>
      </c>
      <c r="S69" s="49"/>
      <c r="T69" s="49"/>
      <c r="U69" s="49"/>
      <c r="V69" s="49"/>
      <c r="W69" s="49"/>
      <c r="X69" s="49"/>
      <c r="Y69" s="49"/>
      <c r="Z69" s="51"/>
      <c r="AA69" s="29"/>
      <c r="AB69" s="29"/>
      <c r="AC69" s="48" t="s">
        <v>53</v>
      </c>
      <c r="AD69" s="49"/>
      <c r="AE69" s="49"/>
      <c r="AF69" s="49"/>
      <c r="AG69" s="49"/>
      <c r="AH69" s="49"/>
      <c r="AI69" s="49"/>
      <c r="AJ69" s="49"/>
      <c r="AK69" s="49"/>
      <c r="AL69" s="49"/>
      <c r="AM69" s="50" t="s">
        <v>54</v>
      </c>
      <c r="AN69" s="49"/>
      <c r="AO69" s="51"/>
      <c r="AP69" s="29"/>
      <c r="AQ69" s="30"/>
    </row>
    <row r="70" spans="2:43" s="1" customFormat="1" ht="6.95" customHeight="1" x14ac:dyDescent="0.3">
      <c r="B70" s="28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30"/>
    </row>
    <row r="71" spans="2:43" s="1" customFormat="1" ht="6.95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4"/>
    </row>
    <row r="75" spans="2:43" s="1" customFormat="1" ht="6.95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7"/>
    </row>
    <row r="76" spans="2:43" s="1" customFormat="1" ht="36.950000000000003" customHeight="1" x14ac:dyDescent="0.3">
      <c r="B76" s="28"/>
      <c r="C76" s="156" t="s">
        <v>57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30"/>
    </row>
    <row r="77" spans="2:43" s="3" customFormat="1" ht="14.45" customHeight="1" x14ac:dyDescent="0.3">
      <c r="B77" s="58"/>
      <c r="C77" s="25" t="s">
        <v>13</v>
      </c>
      <c r="D77" s="59"/>
      <c r="E77" s="59"/>
      <c r="F77" s="59"/>
      <c r="G77" s="59"/>
      <c r="H77" s="59"/>
      <c r="I77" s="59"/>
      <c r="J77" s="59"/>
      <c r="K77" s="59"/>
      <c r="L77" s="59" t="str">
        <f>K5</f>
        <v>2019221-0</v>
      </c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60"/>
    </row>
    <row r="78" spans="2:43" s="4" customFormat="1" ht="36.950000000000003" customHeight="1" x14ac:dyDescent="0.3">
      <c r="B78" s="61"/>
      <c r="C78" s="62" t="s">
        <v>15</v>
      </c>
      <c r="D78" s="63"/>
      <c r="E78" s="63"/>
      <c r="F78" s="63"/>
      <c r="G78" s="63"/>
      <c r="H78" s="63"/>
      <c r="I78" s="63"/>
      <c r="J78" s="63"/>
      <c r="K78" s="63"/>
      <c r="L78" s="172" t="str">
        <f>K6</f>
        <v>VENKOVNÍ PŘÍRODOVĚDNÁ UČEBNA-kanalizace-cenová úroveň II/2016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63"/>
      <c r="AQ78" s="64"/>
    </row>
    <row r="79" spans="2:43" s="1" customFormat="1" ht="6.95" customHeight="1" x14ac:dyDescent="0.3">
      <c r="B79" s="28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30"/>
    </row>
    <row r="80" spans="2:43" s="1" customFormat="1" x14ac:dyDescent="0.3">
      <c r="B80" s="28"/>
      <c r="C80" s="25" t="s">
        <v>22</v>
      </c>
      <c r="D80" s="29"/>
      <c r="E80" s="29"/>
      <c r="F80" s="29"/>
      <c r="G80" s="29"/>
      <c r="H80" s="29"/>
      <c r="I80" s="29"/>
      <c r="J80" s="29"/>
      <c r="K80" s="29"/>
      <c r="L80" s="65" t="str">
        <f>IF(K8="","",K8)</f>
        <v>ZŠ Smetanova Lanškroun</v>
      </c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5" t="s">
        <v>24</v>
      </c>
      <c r="AJ80" s="29"/>
      <c r="AK80" s="29"/>
      <c r="AL80" s="29"/>
      <c r="AM80" s="66" t="str">
        <f>IF(AN8= "","",AN8)</f>
        <v>22. 8. 2019</v>
      </c>
      <c r="AN80" s="29"/>
      <c r="AO80" s="29"/>
      <c r="AP80" s="29"/>
      <c r="AQ80" s="30"/>
    </row>
    <row r="81" spans="2:76" s="1" customFormat="1" ht="6.95" customHeight="1" x14ac:dyDescent="0.3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30"/>
    </row>
    <row r="82" spans="2:76" s="1" customFormat="1" x14ac:dyDescent="0.3">
      <c r="B82" s="28"/>
      <c r="C82" s="25" t="s">
        <v>28</v>
      </c>
      <c r="D82" s="29"/>
      <c r="E82" s="29"/>
      <c r="F82" s="29"/>
      <c r="G82" s="29"/>
      <c r="H82" s="29"/>
      <c r="I82" s="29"/>
      <c r="J82" s="29"/>
      <c r="K82" s="29"/>
      <c r="L82" s="59" t="str">
        <f>IF(E11= "","",E11)</f>
        <v>Město Lanškroun</v>
      </c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5" t="s">
        <v>34</v>
      </c>
      <c r="AJ82" s="29"/>
      <c r="AK82" s="29"/>
      <c r="AL82" s="29"/>
      <c r="AM82" s="174" t="str">
        <f>IF(E17="","",E17)</f>
        <v>Ing. Ivana Smolová</v>
      </c>
      <c r="AN82" s="171"/>
      <c r="AO82" s="171"/>
      <c r="AP82" s="171"/>
      <c r="AQ82" s="30"/>
      <c r="AS82" s="175" t="s">
        <v>58</v>
      </c>
      <c r="AT82" s="176"/>
      <c r="AU82" s="67"/>
      <c r="AV82" s="67"/>
      <c r="AW82" s="67"/>
      <c r="AX82" s="67"/>
      <c r="AY82" s="67"/>
      <c r="AZ82" s="67"/>
      <c r="BA82" s="67"/>
      <c r="BB82" s="67"/>
      <c r="BC82" s="67"/>
      <c r="BD82" s="68"/>
    </row>
    <row r="83" spans="2:76" s="1" customFormat="1" x14ac:dyDescent="0.3">
      <c r="B83" s="28"/>
      <c r="C83" s="25" t="s">
        <v>32</v>
      </c>
      <c r="D83" s="29"/>
      <c r="E83" s="29"/>
      <c r="F83" s="29"/>
      <c r="G83" s="29"/>
      <c r="H83" s="29"/>
      <c r="I83" s="29"/>
      <c r="J83" s="29"/>
      <c r="K83" s="29"/>
      <c r="L83" s="59" t="str">
        <f>IF(E14="","",E14)</f>
        <v xml:space="preserve"> </v>
      </c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5" t="s">
        <v>36</v>
      </c>
      <c r="AJ83" s="29"/>
      <c r="AK83" s="29"/>
      <c r="AL83" s="29"/>
      <c r="AM83" s="174" t="str">
        <f>IF(E20="","",E20)</f>
        <v xml:space="preserve"> </v>
      </c>
      <c r="AN83" s="171"/>
      <c r="AO83" s="171"/>
      <c r="AP83" s="171"/>
      <c r="AQ83" s="30"/>
      <c r="AS83" s="177"/>
      <c r="AT83" s="178"/>
      <c r="AU83" s="69"/>
      <c r="AV83" s="69"/>
      <c r="AW83" s="69"/>
      <c r="AX83" s="69"/>
      <c r="AY83" s="69"/>
      <c r="AZ83" s="69"/>
      <c r="BA83" s="69"/>
      <c r="BB83" s="69"/>
      <c r="BC83" s="69"/>
      <c r="BD83" s="70"/>
    </row>
    <row r="84" spans="2:76" s="1" customFormat="1" ht="10.9" customHeight="1" x14ac:dyDescent="0.3">
      <c r="B84" s="28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30"/>
      <c r="AS84" s="179"/>
      <c r="AT84" s="171"/>
      <c r="AU84" s="29"/>
      <c r="AV84" s="29"/>
      <c r="AW84" s="29"/>
      <c r="AX84" s="29"/>
      <c r="AY84" s="29"/>
      <c r="AZ84" s="29"/>
      <c r="BA84" s="29"/>
      <c r="BB84" s="29"/>
      <c r="BC84" s="29"/>
      <c r="BD84" s="71"/>
    </row>
    <row r="85" spans="2:76" s="1" customFormat="1" ht="29.25" customHeight="1" x14ac:dyDescent="0.3">
      <c r="B85" s="28"/>
      <c r="C85" s="180" t="s">
        <v>59</v>
      </c>
      <c r="D85" s="181"/>
      <c r="E85" s="181"/>
      <c r="F85" s="181"/>
      <c r="G85" s="181"/>
      <c r="H85" s="72"/>
      <c r="I85" s="182" t="s">
        <v>60</v>
      </c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2" t="s">
        <v>61</v>
      </c>
      <c r="AH85" s="181"/>
      <c r="AI85" s="181"/>
      <c r="AJ85" s="181"/>
      <c r="AK85" s="181"/>
      <c r="AL85" s="181"/>
      <c r="AM85" s="181"/>
      <c r="AN85" s="182" t="s">
        <v>62</v>
      </c>
      <c r="AO85" s="181"/>
      <c r="AP85" s="183"/>
      <c r="AQ85" s="30"/>
      <c r="AS85" s="73" t="s">
        <v>63</v>
      </c>
      <c r="AT85" s="74" t="s">
        <v>64</v>
      </c>
      <c r="AU85" s="74" t="s">
        <v>65</v>
      </c>
      <c r="AV85" s="74" t="s">
        <v>66</v>
      </c>
      <c r="AW85" s="74" t="s">
        <v>67</v>
      </c>
      <c r="AX85" s="74" t="s">
        <v>68</v>
      </c>
      <c r="AY85" s="74" t="s">
        <v>69</v>
      </c>
      <c r="AZ85" s="74" t="s">
        <v>70</v>
      </c>
      <c r="BA85" s="74" t="s">
        <v>71</v>
      </c>
      <c r="BB85" s="74" t="s">
        <v>72</v>
      </c>
      <c r="BC85" s="74" t="s">
        <v>73</v>
      </c>
      <c r="BD85" s="75" t="s">
        <v>74</v>
      </c>
    </row>
    <row r="86" spans="2:76" s="1" customFormat="1" ht="10.9" customHeight="1" x14ac:dyDescent="0.3">
      <c r="B86" s="28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30"/>
      <c r="AS86" s="76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5"/>
    </row>
    <row r="87" spans="2:76" s="4" customFormat="1" ht="32.450000000000003" customHeight="1" x14ac:dyDescent="0.3">
      <c r="B87" s="61"/>
      <c r="C87" s="77" t="s">
        <v>75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87">
        <f>ROUNDUP(AG88,2)</f>
        <v>0</v>
      </c>
      <c r="AH87" s="187"/>
      <c r="AI87" s="187"/>
      <c r="AJ87" s="187"/>
      <c r="AK87" s="187"/>
      <c r="AL87" s="187"/>
      <c r="AM87" s="187"/>
      <c r="AN87" s="188">
        <f>SUM(AG87,AT87)</f>
        <v>0</v>
      </c>
      <c r="AO87" s="188"/>
      <c r="AP87" s="188"/>
      <c r="AQ87" s="64"/>
      <c r="AS87" s="79">
        <f>ROUNDUP(AS88,2)</f>
        <v>0</v>
      </c>
      <c r="AT87" s="80">
        <f>ROUNDUP(SUM(AV87:AW87),1)</f>
        <v>0</v>
      </c>
      <c r="AU87" s="81">
        <f>ROUNDUP(AU88,5)</f>
        <v>462.42028999999997</v>
      </c>
      <c r="AV87" s="80">
        <f>ROUNDUP(AZ87*L31,1)</f>
        <v>0</v>
      </c>
      <c r="AW87" s="80">
        <f>ROUNDUP(BA87*L32,1)</f>
        <v>0</v>
      </c>
      <c r="AX87" s="80">
        <f>ROUNDUP(BB87*L31,1)</f>
        <v>0</v>
      </c>
      <c r="AY87" s="80">
        <f>ROUNDUP(BC87*L32,1)</f>
        <v>0</v>
      </c>
      <c r="AZ87" s="80">
        <f>ROUNDUP(AZ88,2)</f>
        <v>0</v>
      </c>
      <c r="BA87" s="80">
        <f>ROUNDUP(BA88,2)</f>
        <v>0</v>
      </c>
      <c r="BB87" s="80">
        <f>ROUNDUP(BB88,2)</f>
        <v>0</v>
      </c>
      <c r="BC87" s="80">
        <f>ROUNDUP(BC88,2)</f>
        <v>0</v>
      </c>
      <c r="BD87" s="82">
        <f>ROUNDUP(BD88,2)</f>
        <v>0</v>
      </c>
      <c r="BS87" s="83" t="s">
        <v>76</v>
      </c>
      <c r="BT87" s="83" t="s">
        <v>77</v>
      </c>
      <c r="BV87" s="83" t="s">
        <v>78</v>
      </c>
      <c r="BW87" s="83" t="s">
        <v>79</v>
      </c>
      <c r="BX87" s="83" t="s">
        <v>80</v>
      </c>
    </row>
    <row r="88" spans="2:76" s="5" customFormat="1" ht="37.5" customHeight="1" x14ac:dyDescent="0.3">
      <c r="B88" s="84"/>
      <c r="C88" s="85"/>
      <c r="D88" s="186" t="s">
        <v>14</v>
      </c>
      <c r="E88" s="185"/>
      <c r="F88" s="185"/>
      <c r="G88" s="185"/>
      <c r="H88" s="185"/>
      <c r="I88" s="86"/>
      <c r="J88" s="186" t="s">
        <v>16</v>
      </c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4">
        <f>'2019221-0 - VENKOVNÍ PŘÍR...'!M29</f>
        <v>0</v>
      </c>
      <c r="AH88" s="185"/>
      <c r="AI88" s="185"/>
      <c r="AJ88" s="185"/>
      <c r="AK88" s="185"/>
      <c r="AL88" s="185"/>
      <c r="AM88" s="185"/>
      <c r="AN88" s="184">
        <f>SUM(AG88,AT88)</f>
        <v>0</v>
      </c>
      <c r="AO88" s="185"/>
      <c r="AP88" s="185"/>
      <c r="AQ88" s="87"/>
      <c r="AS88" s="88">
        <f>'2019221-0 - VENKOVNÍ PŘÍR...'!M27</f>
        <v>0</v>
      </c>
      <c r="AT88" s="89">
        <f>ROUNDUP(SUM(AV88:AW88),1)</f>
        <v>0</v>
      </c>
      <c r="AU88" s="90">
        <f>'2019221-0 - VENKOVNÍ PŘÍR...'!W113</f>
        <v>462.42028499999998</v>
      </c>
      <c r="AV88" s="89">
        <f>'2019221-0 - VENKOVNÍ PŘÍR...'!M31</f>
        <v>0</v>
      </c>
      <c r="AW88" s="89">
        <f>'2019221-0 - VENKOVNÍ PŘÍR...'!M32</f>
        <v>0</v>
      </c>
      <c r="AX88" s="89">
        <f>'2019221-0 - VENKOVNÍ PŘÍR...'!M33</f>
        <v>0</v>
      </c>
      <c r="AY88" s="89">
        <f>'2019221-0 - VENKOVNÍ PŘÍR...'!M34</f>
        <v>0</v>
      </c>
      <c r="AZ88" s="89">
        <f>'2019221-0 - VENKOVNÍ PŘÍR...'!H31</f>
        <v>0</v>
      </c>
      <c r="BA88" s="89">
        <f>'2019221-0 - VENKOVNÍ PŘÍR...'!H32</f>
        <v>0</v>
      </c>
      <c r="BB88" s="89">
        <f>'2019221-0 - VENKOVNÍ PŘÍR...'!H33</f>
        <v>0</v>
      </c>
      <c r="BC88" s="89">
        <f>'2019221-0 - VENKOVNÍ PŘÍR...'!H34</f>
        <v>0</v>
      </c>
      <c r="BD88" s="91">
        <f>'2019221-0 - VENKOVNÍ PŘÍR...'!H35</f>
        <v>0</v>
      </c>
      <c r="BT88" s="92" t="s">
        <v>21</v>
      </c>
      <c r="BU88" s="92" t="s">
        <v>81</v>
      </c>
      <c r="BV88" s="92" t="s">
        <v>78</v>
      </c>
      <c r="BW88" s="92" t="s">
        <v>79</v>
      </c>
      <c r="BX88" s="92" t="s">
        <v>80</v>
      </c>
    </row>
    <row r="89" spans="2:76" ht="13.5" x14ac:dyDescent="0.3">
      <c r="B89" s="18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20"/>
    </row>
    <row r="90" spans="2:76" s="1" customFormat="1" ht="30" customHeight="1" x14ac:dyDescent="0.3">
      <c r="B90" s="28"/>
      <c r="C90" s="77" t="s">
        <v>82</v>
      </c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188">
        <v>0</v>
      </c>
      <c r="AH90" s="171"/>
      <c r="AI90" s="171"/>
      <c r="AJ90" s="171"/>
      <c r="AK90" s="171"/>
      <c r="AL90" s="171"/>
      <c r="AM90" s="171"/>
      <c r="AN90" s="188">
        <v>0</v>
      </c>
      <c r="AO90" s="171"/>
      <c r="AP90" s="171"/>
      <c r="AQ90" s="30"/>
      <c r="AS90" s="73" t="s">
        <v>83</v>
      </c>
      <c r="AT90" s="74" t="s">
        <v>84</v>
      </c>
      <c r="AU90" s="74" t="s">
        <v>41</v>
      </c>
      <c r="AV90" s="75" t="s">
        <v>64</v>
      </c>
    </row>
    <row r="91" spans="2:76" s="1" customFormat="1" ht="10.9" customHeight="1" x14ac:dyDescent="0.3">
      <c r="B91" s="28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30"/>
      <c r="AS91" s="93"/>
      <c r="AT91" s="94"/>
      <c r="AU91" s="94"/>
      <c r="AV91" s="95"/>
    </row>
    <row r="92" spans="2:76" s="1" customFormat="1" ht="30" customHeight="1" x14ac:dyDescent="0.3">
      <c r="B92" s="28"/>
      <c r="C92" s="96" t="s">
        <v>85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89">
        <f>ROUNDUP(AG87+AG90,2)</f>
        <v>0</v>
      </c>
      <c r="AH92" s="189"/>
      <c r="AI92" s="189"/>
      <c r="AJ92" s="189"/>
      <c r="AK92" s="189"/>
      <c r="AL92" s="189"/>
      <c r="AM92" s="189"/>
      <c r="AN92" s="189">
        <f>AN87+AN90</f>
        <v>0</v>
      </c>
      <c r="AO92" s="189"/>
      <c r="AP92" s="189"/>
      <c r="AQ92" s="30"/>
    </row>
    <row r="93" spans="2:76" s="1" customFormat="1" ht="6.95" customHeight="1" x14ac:dyDescent="0.3"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4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pageMargins left="0.58333330000000005" right="0.58333330000000005" top="0.5" bottom="0.46666669999999999" header="0" footer="0"/>
  <pageSetup blackAndWhite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2"/>
  <sheetViews>
    <sheetView showGridLines="0" tabSelected="1" workbookViewId="0">
      <pane ySplit="1" topLeftCell="A2" activePane="bottomLeft" state="frozen"/>
      <selection pane="bottomLeft" activeCell="F145" sqref="F145:I145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"/>
      <c r="B1" s="11"/>
      <c r="C1" s="11"/>
      <c r="D1" s="12" t="s">
        <v>1</v>
      </c>
      <c r="E1" s="11"/>
      <c r="F1" s="11"/>
      <c r="G1" s="11"/>
      <c r="H1" s="219"/>
      <c r="I1" s="219"/>
      <c r="J1" s="219"/>
      <c r="K1" s="219"/>
      <c r="L1" s="11"/>
      <c r="M1" s="11"/>
      <c r="N1" s="11"/>
      <c r="O1" s="12" t="s">
        <v>86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54" t="s">
        <v>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T2" s="14" t="s">
        <v>79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87</v>
      </c>
    </row>
    <row r="4" spans="1:66" ht="36.950000000000003" customHeight="1" x14ac:dyDescent="0.3">
      <c r="B4" s="18"/>
      <c r="C4" s="156" t="s">
        <v>88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s="1" customFormat="1" ht="32.85" customHeight="1" x14ac:dyDescent="0.3">
      <c r="B6" s="28"/>
      <c r="C6" s="29"/>
      <c r="D6" s="24" t="s">
        <v>15</v>
      </c>
      <c r="E6" s="29"/>
      <c r="F6" s="159" t="s">
        <v>16</v>
      </c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29"/>
      <c r="R6" s="30"/>
    </row>
    <row r="7" spans="1:66" s="1" customFormat="1" ht="14.45" customHeight="1" x14ac:dyDescent="0.3">
      <c r="B7" s="28"/>
      <c r="C7" s="29"/>
      <c r="D7" s="25" t="s">
        <v>18</v>
      </c>
      <c r="E7" s="29"/>
      <c r="F7" s="23" t="s">
        <v>19</v>
      </c>
      <c r="G7" s="29"/>
      <c r="H7" s="29"/>
      <c r="I7" s="29"/>
      <c r="J7" s="29"/>
      <c r="K7" s="29"/>
      <c r="L7" s="29"/>
      <c r="M7" s="25" t="s">
        <v>20</v>
      </c>
      <c r="N7" s="29"/>
      <c r="O7" s="23" t="s">
        <v>19</v>
      </c>
      <c r="P7" s="29"/>
      <c r="Q7" s="29"/>
      <c r="R7" s="30"/>
    </row>
    <row r="8" spans="1:66" s="1" customFormat="1" ht="14.45" customHeight="1" x14ac:dyDescent="0.3">
      <c r="B8" s="28"/>
      <c r="C8" s="29"/>
      <c r="D8" s="25" t="s">
        <v>22</v>
      </c>
      <c r="E8" s="29"/>
      <c r="F8" s="23" t="s">
        <v>23</v>
      </c>
      <c r="G8" s="29"/>
      <c r="H8" s="29"/>
      <c r="I8" s="29"/>
      <c r="J8" s="29"/>
      <c r="K8" s="29"/>
      <c r="L8" s="29"/>
      <c r="M8" s="25" t="s">
        <v>24</v>
      </c>
      <c r="N8" s="29"/>
      <c r="O8" s="191" t="str">
        <f>'Rekapitulace stavby'!AN8</f>
        <v>22. 8. 2019</v>
      </c>
      <c r="P8" s="171"/>
      <c r="Q8" s="29"/>
      <c r="R8" s="30"/>
    </row>
    <row r="9" spans="1:66" s="1" customFormat="1" ht="10.9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30"/>
    </row>
    <row r="10" spans="1:66" s="1" customFormat="1" ht="14.45" customHeight="1" x14ac:dyDescent="0.3">
      <c r="B10" s="28"/>
      <c r="C10" s="29"/>
      <c r="D10" s="25" t="s">
        <v>28</v>
      </c>
      <c r="E10" s="29"/>
      <c r="F10" s="29"/>
      <c r="G10" s="29"/>
      <c r="H10" s="29"/>
      <c r="I10" s="29"/>
      <c r="J10" s="29"/>
      <c r="K10" s="29"/>
      <c r="L10" s="29"/>
      <c r="M10" s="25" t="s">
        <v>29</v>
      </c>
      <c r="N10" s="29"/>
      <c r="O10" s="158" t="s">
        <v>19</v>
      </c>
      <c r="P10" s="171"/>
      <c r="Q10" s="29"/>
      <c r="R10" s="30"/>
    </row>
    <row r="11" spans="1:66" s="1" customFormat="1" ht="18" customHeight="1" x14ac:dyDescent="0.3">
      <c r="B11" s="28"/>
      <c r="C11" s="29"/>
      <c r="D11" s="29"/>
      <c r="E11" s="23" t="s">
        <v>30</v>
      </c>
      <c r="F11" s="29"/>
      <c r="G11" s="29"/>
      <c r="H11" s="29"/>
      <c r="I11" s="29"/>
      <c r="J11" s="29"/>
      <c r="K11" s="29"/>
      <c r="L11" s="29"/>
      <c r="M11" s="25" t="s">
        <v>31</v>
      </c>
      <c r="N11" s="29"/>
      <c r="O11" s="158" t="s">
        <v>19</v>
      </c>
      <c r="P11" s="171"/>
      <c r="Q11" s="29"/>
      <c r="R11" s="30"/>
    </row>
    <row r="12" spans="1:66" s="1" customFormat="1" ht="6.95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30"/>
    </row>
    <row r="13" spans="1:66" s="1" customFormat="1" ht="14.45" customHeight="1" x14ac:dyDescent="0.3">
      <c r="B13" s="28"/>
      <c r="C13" s="29"/>
      <c r="D13" s="25" t="s">
        <v>32</v>
      </c>
      <c r="E13" s="29"/>
      <c r="F13" s="29"/>
      <c r="G13" s="29"/>
      <c r="H13" s="29"/>
      <c r="I13" s="29"/>
      <c r="J13" s="29"/>
      <c r="K13" s="29"/>
      <c r="L13" s="29"/>
      <c r="M13" s="25" t="s">
        <v>29</v>
      </c>
      <c r="N13" s="29"/>
      <c r="O13" s="158" t="str">
        <f>IF('Rekapitulace stavby'!AN13="","",'Rekapitulace stavby'!AN13)</f>
        <v/>
      </c>
      <c r="P13" s="171"/>
      <c r="Q13" s="29"/>
      <c r="R13" s="30"/>
    </row>
    <row r="14" spans="1:66" s="1" customFormat="1" ht="18" customHeight="1" x14ac:dyDescent="0.3">
      <c r="B14" s="28"/>
      <c r="C14" s="29"/>
      <c r="D14" s="29"/>
      <c r="E14" s="23" t="str">
        <f>IF('Rekapitulace stavby'!E14="","",'Rekapitulace stavby'!E14)</f>
        <v xml:space="preserve"> </v>
      </c>
      <c r="F14" s="29"/>
      <c r="G14" s="29"/>
      <c r="H14" s="29"/>
      <c r="I14" s="29"/>
      <c r="J14" s="29"/>
      <c r="K14" s="29"/>
      <c r="L14" s="29"/>
      <c r="M14" s="25" t="s">
        <v>31</v>
      </c>
      <c r="N14" s="29"/>
      <c r="O14" s="158" t="str">
        <f>IF('Rekapitulace stavby'!AN14="","",'Rekapitulace stavby'!AN14)</f>
        <v/>
      </c>
      <c r="P14" s="171"/>
      <c r="Q14" s="29"/>
      <c r="R14" s="30"/>
    </row>
    <row r="15" spans="1:66" s="1" customFormat="1" ht="6.95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30"/>
    </row>
    <row r="16" spans="1:66" s="1" customFormat="1" ht="14.45" customHeight="1" x14ac:dyDescent="0.3">
      <c r="B16" s="28"/>
      <c r="C16" s="29"/>
      <c r="D16" s="25" t="s">
        <v>34</v>
      </c>
      <c r="E16" s="29"/>
      <c r="F16" s="29"/>
      <c r="G16" s="29"/>
      <c r="H16" s="29"/>
      <c r="I16" s="29"/>
      <c r="J16" s="29"/>
      <c r="K16" s="29"/>
      <c r="L16" s="29"/>
      <c r="M16" s="25" t="s">
        <v>29</v>
      </c>
      <c r="N16" s="29"/>
      <c r="O16" s="158" t="s">
        <v>19</v>
      </c>
      <c r="P16" s="171"/>
      <c r="Q16" s="29"/>
      <c r="R16" s="30"/>
    </row>
    <row r="17" spans="2:18" s="1" customFormat="1" ht="18" customHeight="1" x14ac:dyDescent="0.3">
      <c r="B17" s="28"/>
      <c r="C17" s="29"/>
      <c r="D17" s="29"/>
      <c r="E17" s="23" t="s">
        <v>35</v>
      </c>
      <c r="F17" s="29"/>
      <c r="G17" s="29"/>
      <c r="H17" s="29"/>
      <c r="I17" s="29"/>
      <c r="J17" s="29"/>
      <c r="K17" s="29"/>
      <c r="L17" s="29"/>
      <c r="M17" s="25" t="s">
        <v>31</v>
      </c>
      <c r="N17" s="29"/>
      <c r="O17" s="158" t="s">
        <v>19</v>
      </c>
      <c r="P17" s="171"/>
      <c r="Q17" s="29"/>
      <c r="R17" s="30"/>
    </row>
    <row r="18" spans="2:18" s="1" customFormat="1" ht="6.95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30"/>
    </row>
    <row r="19" spans="2:18" s="1" customFormat="1" ht="14.45" customHeight="1" x14ac:dyDescent="0.3">
      <c r="B19" s="28"/>
      <c r="C19" s="29"/>
      <c r="D19" s="25" t="s">
        <v>36</v>
      </c>
      <c r="E19" s="29"/>
      <c r="F19" s="29"/>
      <c r="G19" s="29"/>
      <c r="H19" s="29"/>
      <c r="I19" s="29"/>
      <c r="J19" s="29"/>
      <c r="K19" s="29"/>
      <c r="L19" s="29"/>
      <c r="M19" s="25" t="s">
        <v>29</v>
      </c>
      <c r="N19" s="29"/>
      <c r="O19" s="158" t="str">
        <f>IF('Rekapitulace stavby'!AN19="","",'Rekapitulace stavby'!AN19)</f>
        <v/>
      </c>
      <c r="P19" s="171"/>
      <c r="Q19" s="29"/>
      <c r="R19" s="30"/>
    </row>
    <row r="20" spans="2:18" s="1" customFormat="1" ht="18" customHeight="1" x14ac:dyDescent="0.3">
      <c r="B20" s="28"/>
      <c r="C20" s="29"/>
      <c r="D20" s="29"/>
      <c r="E20" s="23" t="str">
        <f>IF('Rekapitulace stavby'!E20="","",'Rekapitulace stavby'!E20)</f>
        <v xml:space="preserve"> </v>
      </c>
      <c r="F20" s="29"/>
      <c r="G20" s="29"/>
      <c r="H20" s="29"/>
      <c r="I20" s="29"/>
      <c r="J20" s="29"/>
      <c r="K20" s="29"/>
      <c r="L20" s="29"/>
      <c r="M20" s="25" t="s">
        <v>31</v>
      </c>
      <c r="N20" s="29"/>
      <c r="O20" s="158" t="str">
        <f>IF('Rekapitulace stavby'!AN20="","",'Rekapitulace stavby'!AN20)</f>
        <v/>
      </c>
      <c r="P20" s="171"/>
      <c r="Q20" s="29"/>
      <c r="R20" s="30"/>
    </row>
    <row r="21" spans="2:18" s="1" customFormat="1" ht="6.95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30"/>
    </row>
    <row r="22" spans="2:18" s="1" customFormat="1" ht="14.45" customHeight="1" x14ac:dyDescent="0.3">
      <c r="B22" s="28"/>
      <c r="C22" s="29"/>
      <c r="D22" s="25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22.5" customHeight="1" x14ac:dyDescent="0.3">
      <c r="B23" s="28"/>
      <c r="C23" s="29"/>
      <c r="D23" s="29"/>
      <c r="E23" s="160" t="s">
        <v>19</v>
      </c>
      <c r="F23" s="171"/>
      <c r="G23" s="171"/>
      <c r="H23" s="171"/>
      <c r="I23" s="171"/>
      <c r="J23" s="171"/>
      <c r="K23" s="171"/>
      <c r="L23" s="171"/>
      <c r="M23" s="29"/>
      <c r="N23" s="29"/>
      <c r="O23" s="29"/>
      <c r="P23" s="29"/>
      <c r="Q23" s="29"/>
      <c r="R23" s="30"/>
    </row>
    <row r="24" spans="2:18" s="1" customFormat="1" ht="6.95" customHeight="1" x14ac:dyDescent="0.3">
      <c r="B24" s="2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30"/>
    </row>
    <row r="25" spans="2:18" s="1" customFormat="1" ht="6.95" customHeight="1" x14ac:dyDescent="0.3">
      <c r="B25" s="28"/>
      <c r="C25" s="29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29"/>
      <c r="R25" s="30"/>
    </row>
    <row r="26" spans="2:18" s="1" customFormat="1" ht="14.45" customHeight="1" x14ac:dyDescent="0.3">
      <c r="B26" s="28"/>
      <c r="C26" s="29"/>
      <c r="D26" s="98" t="s">
        <v>89</v>
      </c>
      <c r="E26" s="29"/>
      <c r="F26" s="29"/>
      <c r="G26" s="29"/>
      <c r="H26" s="29"/>
      <c r="I26" s="29"/>
      <c r="J26" s="29"/>
      <c r="K26" s="29"/>
      <c r="L26" s="29"/>
      <c r="M26" s="161">
        <f>N87</f>
        <v>0</v>
      </c>
      <c r="N26" s="171"/>
      <c r="O26" s="171"/>
      <c r="P26" s="171"/>
      <c r="Q26" s="29"/>
      <c r="R26" s="30"/>
    </row>
    <row r="27" spans="2:18" s="1" customFormat="1" ht="14.45" customHeight="1" x14ac:dyDescent="0.3">
      <c r="B27" s="28"/>
      <c r="C27" s="29"/>
      <c r="D27" s="27" t="s">
        <v>90</v>
      </c>
      <c r="E27" s="29"/>
      <c r="F27" s="29"/>
      <c r="G27" s="29"/>
      <c r="H27" s="29"/>
      <c r="I27" s="29"/>
      <c r="J27" s="29"/>
      <c r="K27" s="29"/>
      <c r="L27" s="29"/>
      <c r="M27" s="161">
        <f>N95</f>
        <v>0</v>
      </c>
      <c r="N27" s="171"/>
      <c r="O27" s="171"/>
      <c r="P27" s="171"/>
      <c r="Q27" s="29"/>
      <c r="R27" s="30"/>
    </row>
    <row r="28" spans="2:18" s="1" customFormat="1" ht="6.95" customHeight="1" x14ac:dyDescent="0.3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30"/>
    </row>
    <row r="29" spans="2:18" s="1" customFormat="1" ht="25.35" customHeight="1" x14ac:dyDescent="0.3">
      <c r="B29" s="28"/>
      <c r="C29" s="29"/>
      <c r="D29" s="99" t="s">
        <v>40</v>
      </c>
      <c r="E29" s="29"/>
      <c r="F29" s="29"/>
      <c r="G29" s="29"/>
      <c r="H29" s="29"/>
      <c r="I29" s="29"/>
      <c r="J29" s="29"/>
      <c r="K29" s="29"/>
      <c r="L29" s="29"/>
      <c r="M29" s="192">
        <f>ROUNDUP(M26+M27,2)</f>
        <v>0</v>
      </c>
      <c r="N29" s="171"/>
      <c r="O29" s="171"/>
      <c r="P29" s="171"/>
      <c r="Q29" s="29"/>
      <c r="R29" s="30"/>
    </row>
    <row r="30" spans="2:18" s="1" customFormat="1" ht="6.95" customHeight="1" x14ac:dyDescent="0.3">
      <c r="B30" s="28"/>
      <c r="C30" s="29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29"/>
      <c r="R30" s="30"/>
    </row>
    <row r="31" spans="2:18" s="1" customFormat="1" ht="14.45" customHeight="1" x14ac:dyDescent="0.3">
      <c r="B31" s="28"/>
      <c r="C31" s="29"/>
      <c r="D31" s="35" t="s">
        <v>41</v>
      </c>
      <c r="E31" s="35" t="s">
        <v>42</v>
      </c>
      <c r="F31" s="36">
        <v>0.21</v>
      </c>
      <c r="G31" s="100" t="s">
        <v>43</v>
      </c>
      <c r="H31" s="193">
        <f>ROUNDUP((SUM(BE95:BE96)+SUM(BE113:BE151)), 2)</f>
        <v>0</v>
      </c>
      <c r="I31" s="171"/>
      <c r="J31" s="171"/>
      <c r="K31" s="29"/>
      <c r="L31" s="29"/>
      <c r="M31" s="193">
        <f>ROUNDUP(ROUNDUP((SUM(BE95:BE96)+SUM(BE113:BE151)), 2)*F31, 1)</f>
        <v>0</v>
      </c>
      <c r="N31" s="171"/>
      <c r="O31" s="171"/>
      <c r="P31" s="171"/>
      <c r="Q31" s="29"/>
      <c r="R31" s="30"/>
    </row>
    <row r="32" spans="2:18" s="1" customFormat="1" ht="14.45" customHeight="1" x14ac:dyDescent="0.3">
      <c r="B32" s="28"/>
      <c r="C32" s="29"/>
      <c r="D32" s="29"/>
      <c r="E32" s="35" t="s">
        <v>44</v>
      </c>
      <c r="F32" s="36">
        <v>0.15</v>
      </c>
      <c r="G32" s="100" t="s">
        <v>43</v>
      </c>
      <c r="H32" s="193">
        <f>ROUNDUP((SUM(BF95:BF96)+SUM(BF113:BF151)), 2)</f>
        <v>0</v>
      </c>
      <c r="I32" s="171"/>
      <c r="J32" s="171"/>
      <c r="K32" s="29"/>
      <c r="L32" s="29"/>
      <c r="M32" s="193">
        <f>ROUNDUP(ROUNDUP((SUM(BF95:BF96)+SUM(BF113:BF151)), 2)*F32, 1)</f>
        <v>0</v>
      </c>
      <c r="N32" s="171"/>
      <c r="O32" s="171"/>
      <c r="P32" s="171"/>
      <c r="Q32" s="29"/>
      <c r="R32" s="30"/>
    </row>
    <row r="33" spans="2:18" s="1" customFormat="1" ht="14.45" hidden="1" customHeight="1" x14ac:dyDescent="0.3">
      <c r="B33" s="28"/>
      <c r="C33" s="29"/>
      <c r="D33" s="29"/>
      <c r="E33" s="35" t="s">
        <v>45</v>
      </c>
      <c r="F33" s="36">
        <v>0.21</v>
      </c>
      <c r="G33" s="100" t="s">
        <v>43</v>
      </c>
      <c r="H33" s="193">
        <f>ROUNDUP((SUM(BG95:BG96)+SUM(BG113:BG151)), 2)</f>
        <v>0</v>
      </c>
      <c r="I33" s="171"/>
      <c r="J33" s="171"/>
      <c r="K33" s="29"/>
      <c r="L33" s="29"/>
      <c r="M33" s="193">
        <v>0</v>
      </c>
      <c r="N33" s="171"/>
      <c r="O33" s="171"/>
      <c r="P33" s="171"/>
      <c r="Q33" s="29"/>
      <c r="R33" s="30"/>
    </row>
    <row r="34" spans="2:18" s="1" customFormat="1" ht="14.45" hidden="1" customHeight="1" x14ac:dyDescent="0.3">
      <c r="B34" s="28"/>
      <c r="C34" s="29"/>
      <c r="D34" s="29"/>
      <c r="E34" s="35" t="s">
        <v>46</v>
      </c>
      <c r="F34" s="36">
        <v>0.15</v>
      </c>
      <c r="G34" s="100" t="s">
        <v>43</v>
      </c>
      <c r="H34" s="193">
        <f>ROUNDUP((SUM(BH95:BH96)+SUM(BH113:BH151)), 2)</f>
        <v>0</v>
      </c>
      <c r="I34" s="171"/>
      <c r="J34" s="171"/>
      <c r="K34" s="29"/>
      <c r="L34" s="29"/>
      <c r="M34" s="193">
        <v>0</v>
      </c>
      <c r="N34" s="171"/>
      <c r="O34" s="171"/>
      <c r="P34" s="171"/>
      <c r="Q34" s="29"/>
      <c r="R34" s="30"/>
    </row>
    <row r="35" spans="2:18" s="1" customFormat="1" ht="14.45" hidden="1" customHeight="1" x14ac:dyDescent="0.3">
      <c r="B35" s="28"/>
      <c r="C35" s="29"/>
      <c r="D35" s="29"/>
      <c r="E35" s="35" t="s">
        <v>47</v>
      </c>
      <c r="F35" s="36">
        <v>0</v>
      </c>
      <c r="G35" s="100" t="s">
        <v>43</v>
      </c>
      <c r="H35" s="193">
        <f>ROUNDUP((SUM(BI95:BI96)+SUM(BI113:BI151)), 2)</f>
        <v>0</v>
      </c>
      <c r="I35" s="171"/>
      <c r="J35" s="171"/>
      <c r="K35" s="29"/>
      <c r="L35" s="29"/>
      <c r="M35" s="193">
        <v>0</v>
      </c>
      <c r="N35" s="171"/>
      <c r="O35" s="171"/>
      <c r="P35" s="171"/>
      <c r="Q35" s="29"/>
      <c r="R35" s="30"/>
    </row>
    <row r="36" spans="2:18" s="1" customFormat="1" ht="6.95" customHeight="1" x14ac:dyDescent="0.3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30"/>
    </row>
    <row r="37" spans="2:18" s="1" customFormat="1" ht="25.35" customHeight="1" x14ac:dyDescent="0.3">
      <c r="B37" s="28"/>
      <c r="C37" s="97"/>
      <c r="D37" s="101" t="s">
        <v>48</v>
      </c>
      <c r="E37" s="72"/>
      <c r="F37" s="72"/>
      <c r="G37" s="102" t="s">
        <v>49</v>
      </c>
      <c r="H37" s="103" t="s">
        <v>50</v>
      </c>
      <c r="I37" s="72"/>
      <c r="J37" s="72"/>
      <c r="K37" s="72"/>
      <c r="L37" s="194">
        <f>SUM(M29:M35)</f>
        <v>0</v>
      </c>
      <c r="M37" s="181"/>
      <c r="N37" s="181"/>
      <c r="O37" s="181"/>
      <c r="P37" s="183"/>
      <c r="Q37" s="97"/>
      <c r="R37" s="30"/>
    </row>
    <row r="38" spans="2:18" s="1" customFormat="1" ht="14.45" customHeight="1" x14ac:dyDescent="0.3"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30"/>
    </row>
    <row r="39" spans="2:18" s="1" customFormat="1" ht="14.45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ht="13.5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20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28"/>
      <c r="C50" s="29"/>
      <c r="D50" s="43" t="s">
        <v>51</v>
      </c>
      <c r="E50" s="44"/>
      <c r="F50" s="44"/>
      <c r="G50" s="44"/>
      <c r="H50" s="45"/>
      <c r="I50" s="29"/>
      <c r="J50" s="43" t="s">
        <v>52</v>
      </c>
      <c r="K50" s="44"/>
      <c r="L50" s="44"/>
      <c r="M50" s="44"/>
      <c r="N50" s="44"/>
      <c r="O50" s="44"/>
      <c r="P50" s="45"/>
      <c r="Q50" s="29"/>
      <c r="R50" s="30"/>
    </row>
    <row r="51" spans="2:18" ht="13.5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ht="13.5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ht="13.5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ht="13.5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ht="13.5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ht="13.5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ht="13.5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ht="13.5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x14ac:dyDescent="0.3">
      <c r="B59" s="28"/>
      <c r="C59" s="29"/>
      <c r="D59" s="48" t="s">
        <v>53</v>
      </c>
      <c r="E59" s="49"/>
      <c r="F59" s="49"/>
      <c r="G59" s="50" t="s">
        <v>54</v>
      </c>
      <c r="H59" s="51"/>
      <c r="I59" s="29"/>
      <c r="J59" s="48" t="s">
        <v>53</v>
      </c>
      <c r="K59" s="49"/>
      <c r="L59" s="49"/>
      <c r="M59" s="49"/>
      <c r="N59" s="50" t="s">
        <v>54</v>
      </c>
      <c r="O59" s="49"/>
      <c r="P59" s="51"/>
      <c r="Q59" s="29"/>
      <c r="R59" s="30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28"/>
      <c r="C61" s="29"/>
      <c r="D61" s="43" t="s">
        <v>55</v>
      </c>
      <c r="E61" s="44"/>
      <c r="F61" s="44"/>
      <c r="G61" s="44"/>
      <c r="H61" s="45"/>
      <c r="I61" s="29"/>
      <c r="J61" s="43" t="s">
        <v>56</v>
      </c>
      <c r="K61" s="44"/>
      <c r="L61" s="44"/>
      <c r="M61" s="44"/>
      <c r="N61" s="44"/>
      <c r="O61" s="44"/>
      <c r="P61" s="45"/>
      <c r="Q61" s="29"/>
      <c r="R61" s="30"/>
    </row>
    <row r="62" spans="2:18" ht="13.5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ht="13.5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ht="13.5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21" ht="13.5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21" ht="13.5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21" ht="13.5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21" ht="13.5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21" ht="13.5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21" s="1" customFormat="1" x14ac:dyDescent="0.3">
      <c r="B70" s="28"/>
      <c r="C70" s="29"/>
      <c r="D70" s="48" t="s">
        <v>53</v>
      </c>
      <c r="E70" s="49"/>
      <c r="F70" s="49"/>
      <c r="G70" s="50" t="s">
        <v>54</v>
      </c>
      <c r="H70" s="51"/>
      <c r="I70" s="29"/>
      <c r="J70" s="48" t="s">
        <v>53</v>
      </c>
      <c r="K70" s="49"/>
      <c r="L70" s="49"/>
      <c r="M70" s="49"/>
      <c r="N70" s="50" t="s">
        <v>54</v>
      </c>
      <c r="O70" s="49"/>
      <c r="P70" s="51"/>
      <c r="Q70" s="29"/>
      <c r="R70" s="30"/>
    </row>
    <row r="71" spans="2:21" s="1" customFormat="1" ht="14.45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21" s="1" customFormat="1" ht="6.95" customHeight="1" x14ac:dyDescent="0.3">
      <c r="B75" s="104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6"/>
    </row>
    <row r="76" spans="2:21" s="1" customFormat="1" ht="36.950000000000003" customHeight="1" x14ac:dyDescent="0.3">
      <c r="B76" s="28"/>
      <c r="C76" s="156" t="s">
        <v>91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  <c r="T76" s="107"/>
      <c r="U76" s="107"/>
    </row>
    <row r="77" spans="2:21" s="1" customFormat="1" ht="6.95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  <c r="T77" s="107"/>
      <c r="U77" s="107"/>
    </row>
    <row r="78" spans="2:21" s="1" customFormat="1" ht="36.950000000000003" customHeight="1" x14ac:dyDescent="0.3">
      <c r="B78" s="28"/>
      <c r="C78" s="62" t="s">
        <v>15</v>
      </c>
      <c r="D78" s="29"/>
      <c r="E78" s="29"/>
      <c r="F78" s="172" t="str">
        <f>F6</f>
        <v>VENKOVNÍ PŘÍRODOVĚDNÁ UČEBNA-kanalizace-cenová úroveň II/2016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  <c r="T78" s="107"/>
      <c r="U78" s="107"/>
    </row>
    <row r="79" spans="2:21" s="1" customFormat="1" ht="6.95" customHeight="1" x14ac:dyDescent="0.3">
      <c r="B79" s="28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30"/>
      <c r="T79" s="107"/>
      <c r="U79" s="107"/>
    </row>
    <row r="80" spans="2:21" s="1" customFormat="1" ht="18" customHeight="1" x14ac:dyDescent="0.3">
      <c r="B80" s="28"/>
      <c r="C80" s="25" t="s">
        <v>22</v>
      </c>
      <c r="D80" s="29"/>
      <c r="E80" s="29"/>
      <c r="F80" s="23" t="str">
        <f>F8</f>
        <v>ZŠ Smetanova Lanškroun</v>
      </c>
      <c r="G80" s="29"/>
      <c r="H80" s="29"/>
      <c r="I80" s="29"/>
      <c r="J80" s="29"/>
      <c r="K80" s="25" t="s">
        <v>24</v>
      </c>
      <c r="L80" s="29"/>
      <c r="M80" s="191" t="str">
        <f>IF(O8="","",O8)</f>
        <v>22. 8. 2019</v>
      </c>
      <c r="N80" s="171"/>
      <c r="O80" s="171"/>
      <c r="P80" s="171"/>
      <c r="Q80" s="29"/>
      <c r="R80" s="30"/>
      <c r="T80" s="107"/>
      <c r="U80" s="107"/>
    </row>
    <row r="81" spans="2:47" s="1" customFormat="1" ht="6.95" customHeight="1" x14ac:dyDescent="0.3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30"/>
      <c r="T81" s="107"/>
      <c r="U81" s="107"/>
    </row>
    <row r="82" spans="2:47" s="1" customFormat="1" x14ac:dyDescent="0.3">
      <c r="B82" s="28"/>
      <c r="C82" s="25" t="s">
        <v>28</v>
      </c>
      <c r="D82" s="29"/>
      <c r="E82" s="29"/>
      <c r="F82" s="23" t="str">
        <f>E11</f>
        <v>Město Lanškroun</v>
      </c>
      <c r="G82" s="29"/>
      <c r="H82" s="29"/>
      <c r="I82" s="29"/>
      <c r="J82" s="29"/>
      <c r="K82" s="25" t="s">
        <v>34</v>
      </c>
      <c r="L82" s="29"/>
      <c r="M82" s="158" t="str">
        <f>E17</f>
        <v>Ing. Ivana Smolová</v>
      </c>
      <c r="N82" s="171"/>
      <c r="O82" s="171"/>
      <c r="P82" s="171"/>
      <c r="Q82" s="171"/>
      <c r="R82" s="30"/>
      <c r="T82" s="107"/>
      <c r="U82" s="107"/>
    </row>
    <row r="83" spans="2:47" s="1" customFormat="1" ht="14.45" customHeight="1" x14ac:dyDescent="0.3">
      <c r="B83" s="28"/>
      <c r="C83" s="25" t="s">
        <v>32</v>
      </c>
      <c r="D83" s="29"/>
      <c r="E83" s="29"/>
      <c r="F83" s="23" t="str">
        <f>IF(E14="","",E14)</f>
        <v xml:space="preserve"> </v>
      </c>
      <c r="G83" s="29"/>
      <c r="H83" s="29"/>
      <c r="I83" s="29"/>
      <c r="J83" s="29"/>
      <c r="K83" s="25" t="s">
        <v>36</v>
      </c>
      <c r="L83" s="29"/>
      <c r="M83" s="158" t="str">
        <f>E20</f>
        <v xml:space="preserve"> </v>
      </c>
      <c r="N83" s="171"/>
      <c r="O83" s="171"/>
      <c r="P83" s="171"/>
      <c r="Q83" s="171"/>
      <c r="R83" s="30"/>
      <c r="T83" s="107"/>
      <c r="U83" s="107"/>
    </row>
    <row r="84" spans="2:47" s="1" customFormat="1" ht="10.35" customHeight="1" x14ac:dyDescent="0.3">
      <c r="B84" s="28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30"/>
      <c r="T84" s="107"/>
      <c r="U84" s="107"/>
    </row>
    <row r="85" spans="2:47" s="1" customFormat="1" ht="29.25" customHeight="1" x14ac:dyDescent="0.3">
      <c r="B85" s="28"/>
      <c r="C85" s="195" t="s">
        <v>92</v>
      </c>
      <c r="D85" s="196"/>
      <c r="E85" s="196"/>
      <c r="F85" s="196"/>
      <c r="G85" s="196"/>
      <c r="H85" s="97"/>
      <c r="I85" s="97"/>
      <c r="J85" s="97"/>
      <c r="K85" s="97"/>
      <c r="L85" s="97"/>
      <c r="M85" s="97"/>
      <c r="N85" s="195" t="s">
        <v>93</v>
      </c>
      <c r="O85" s="171"/>
      <c r="P85" s="171"/>
      <c r="Q85" s="171"/>
      <c r="R85" s="30"/>
      <c r="T85" s="107"/>
      <c r="U85" s="107"/>
    </row>
    <row r="86" spans="2:47" s="1" customFormat="1" ht="10.35" customHeight="1" x14ac:dyDescent="0.3">
      <c r="B86" s="28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30"/>
      <c r="T86" s="107"/>
      <c r="U86" s="107"/>
    </row>
    <row r="87" spans="2:47" s="1" customFormat="1" ht="29.25" customHeight="1" x14ac:dyDescent="0.3">
      <c r="B87" s="28"/>
      <c r="C87" s="108" t="s">
        <v>94</v>
      </c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188">
        <f>N113</f>
        <v>0</v>
      </c>
      <c r="O87" s="171"/>
      <c r="P87" s="171"/>
      <c r="Q87" s="171"/>
      <c r="R87" s="30"/>
      <c r="T87" s="107"/>
      <c r="U87" s="107"/>
      <c r="AU87" s="14" t="s">
        <v>95</v>
      </c>
    </row>
    <row r="88" spans="2:47" s="6" customFormat="1" ht="24.95" customHeight="1" x14ac:dyDescent="0.3">
      <c r="B88" s="109"/>
      <c r="C88" s="110"/>
      <c r="D88" s="111" t="s">
        <v>96</v>
      </c>
      <c r="E88" s="110"/>
      <c r="F88" s="110"/>
      <c r="G88" s="110"/>
      <c r="H88" s="110"/>
      <c r="I88" s="110"/>
      <c r="J88" s="110"/>
      <c r="K88" s="110"/>
      <c r="L88" s="110"/>
      <c r="M88" s="110"/>
      <c r="N88" s="197">
        <f>N114</f>
        <v>0</v>
      </c>
      <c r="O88" s="198"/>
      <c r="P88" s="198"/>
      <c r="Q88" s="198"/>
      <c r="R88" s="112"/>
      <c r="T88" s="113"/>
      <c r="U88" s="113"/>
    </row>
    <row r="89" spans="2:47" s="7" customFormat="1" ht="19.899999999999999" customHeight="1" x14ac:dyDescent="0.3">
      <c r="B89" s="114"/>
      <c r="C89" s="115"/>
      <c r="D89" s="116" t="s">
        <v>97</v>
      </c>
      <c r="E89" s="115"/>
      <c r="F89" s="115"/>
      <c r="G89" s="115"/>
      <c r="H89" s="115"/>
      <c r="I89" s="115"/>
      <c r="J89" s="115"/>
      <c r="K89" s="115"/>
      <c r="L89" s="115"/>
      <c r="M89" s="115"/>
      <c r="N89" s="199">
        <f>N115</f>
        <v>0</v>
      </c>
      <c r="O89" s="200"/>
      <c r="P89" s="200"/>
      <c r="Q89" s="200"/>
      <c r="R89" s="117"/>
      <c r="T89" s="118"/>
      <c r="U89" s="118"/>
    </row>
    <row r="90" spans="2:47" s="7" customFormat="1" ht="19.899999999999999" customHeight="1" x14ac:dyDescent="0.3">
      <c r="B90" s="114"/>
      <c r="C90" s="115"/>
      <c r="D90" s="116" t="s">
        <v>98</v>
      </c>
      <c r="E90" s="115"/>
      <c r="F90" s="115"/>
      <c r="G90" s="115"/>
      <c r="H90" s="115"/>
      <c r="I90" s="115"/>
      <c r="J90" s="115"/>
      <c r="K90" s="115"/>
      <c r="L90" s="115"/>
      <c r="M90" s="115"/>
      <c r="N90" s="199">
        <f>N126</f>
        <v>0</v>
      </c>
      <c r="O90" s="200"/>
      <c r="P90" s="200"/>
      <c r="Q90" s="200"/>
      <c r="R90" s="117"/>
      <c r="T90" s="118"/>
      <c r="U90" s="118"/>
    </row>
    <row r="91" spans="2:47" s="7" customFormat="1" ht="19.899999999999999" customHeight="1" x14ac:dyDescent="0.3">
      <c r="B91" s="114"/>
      <c r="C91" s="115"/>
      <c r="D91" s="116" t="s">
        <v>99</v>
      </c>
      <c r="E91" s="115"/>
      <c r="F91" s="115"/>
      <c r="G91" s="115"/>
      <c r="H91" s="115"/>
      <c r="I91" s="115"/>
      <c r="J91" s="115"/>
      <c r="K91" s="115"/>
      <c r="L91" s="115"/>
      <c r="M91" s="115"/>
      <c r="N91" s="199">
        <f>N128</f>
        <v>0</v>
      </c>
      <c r="O91" s="200"/>
      <c r="P91" s="200"/>
      <c r="Q91" s="200"/>
      <c r="R91" s="117"/>
      <c r="T91" s="118"/>
      <c r="U91" s="118"/>
    </row>
    <row r="92" spans="2:47" s="7" customFormat="1" ht="19.899999999999999" customHeight="1" x14ac:dyDescent="0.3">
      <c r="B92" s="114"/>
      <c r="C92" s="115"/>
      <c r="D92" s="116" t="s">
        <v>100</v>
      </c>
      <c r="E92" s="115"/>
      <c r="F92" s="115"/>
      <c r="G92" s="115"/>
      <c r="H92" s="115"/>
      <c r="I92" s="115"/>
      <c r="J92" s="115"/>
      <c r="K92" s="115"/>
      <c r="L92" s="115"/>
      <c r="M92" s="115"/>
      <c r="N92" s="199">
        <f>N136</f>
        <v>0</v>
      </c>
      <c r="O92" s="200"/>
      <c r="P92" s="200"/>
      <c r="Q92" s="200"/>
      <c r="R92" s="117"/>
      <c r="T92" s="118"/>
      <c r="U92" s="118"/>
    </row>
    <row r="93" spans="2:47" s="7" customFormat="1" ht="19.899999999999999" customHeight="1" x14ac:dyDescent="0.3">
      <c r="B93" s="114"/>
      <c r="C93" s="115"/>
      <c r="D93" s="116" t="s">
        <v>101</v>
      </c>
      <c r="E93" s="115"/>
      <c r="F93" s="115"/>
      <c r="G93" s="115"/>
      <c r="H93" s="115"/>
      <c r="I93" s="115"/>
      <c r="J93" s="115"/>
      <c r="K93" s="115"/>
      <c r="L93" s="115"/>
      <c r="M93" s="115"/>
      <c r="N93" s="199">
        <f>N150</f>
        <v>0</v>
      </c>
      <c r="O93" s="200"/>
      <c r="P93" s="200"/>
      <c r="Q93" s="200"/>
      <c r="R93" s="117"/>
      <c r="T93" s="118"/>
      <c r="U93" s="118"/>
    </row>
    <row r="94" spans="2:47" s="1" customFormat="1" ht="21.75" customHeight="1" x14ac:dyDescent="0.3">
      <c r="B94" s="28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30"/>
      <c r="T94" s="107"/>
      <c r="U94" s="107"/>
    </row>
    <row r="95" spans="2:47" s="1" customFormat="1" ht="29.25" customHeight="1" x14ac:dyDescent="0.3">
      <c r="B95" s="28"/>
      <c r="C95" s="108" t="s">
        <v>102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01">
        <v>0</v>
      </c>
      <c r="O95" s="171"/>
      <c r="P95" s="171"/>
      <c r="Q95" s="171"/>
      <c r="R95" s="30"/>
      <c r="T95" s="119"/>
      <c r="U95" s="120" t="s">
        <v>41</v>
      </c>
    </row>
    <row r="96" spans="2:47" s="1" customFormat="1" ht="18" customHeight="1" x14ac:dyDescent="0.3">
      <c r="B96" s="28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30"/>
      <c r="T96" s="107"/>
      <c r="U96" s="107"/>
    </row>
    <row r="97" spans="2:27" s="1" customFormat="1" ht="29.25" customHeight="1" x14ac:dyDescent="0.3">
      <c r="B97" s="28"/>
      <c r="C97" s="96" t="s">
        <v>85</v>
      </c>
      <c r="D97" s="97"/>
      <c r="E97" s="97"/>
      <c r="F97" s="97"/>
      <c r="G97" s="97"/>
      <c r="H97" s="97"/>
      <c r="I97" s="97"/>
      <c r="J97" s="97"/>
      <c r="K97" s="97"/>
      <c r="L97" s="189">
        <f>ROUNDUP(SUM(N87+N95),2)</f>
        <v>0</v>
      </c>
      <c r="M97" s="196"/>
      <c r="N97" s="196"/>
      <c r="O97" s="196"/>
      <c r="P97" s="196"/>
      <c r="Q97" s="196"/>
      <c r="R97" s="30"/>
      <c r="T97" s="107"/>
      <c r="U97" s="107"/>
    </row>
    <row r="98" spans="2:27" s="1" customFormat="1" ht="6.95" customHeight="1" x14ac:dyDescent="0.3"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4"/>
      <c r="T98" s="107"/>
      <c r="U98" s="107"/>
    </row>
    <row r="102" spans="2:27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</row>
    <row r="103" spans="2:27" s="1" customFormat="1" ht="36.950000000000003" customHeight="1" x14ac:dyDescent="0.3">
      <c r="B103" s="28"/>
      <c r="C103" s="156" t="s">
        <v>103</v>
      </c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30"/>
    </row>
    <row r="104" spans="2:27" s="1" customFormat="1" ht="6.95" customHeight="1" x14ac:dyDescent="0.3">
      <c r="B104" s="28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30"/>
    </row>
    <row r="105" spans="2:27" s="1" customFormat="1" ht="36.950000000000003" customHeight="1" x14ac:dyDescent="0.3">
      <c r="B105" s="28"/>
      <c r="C105" s="62" t="s">
        <v>15</v>
      </c>
      <c r="D105" s="29"/>
      <c r="E105" s="29"/>
      <c r="F105" s="172" t="str">
        <f>F6</f>
        <v>VENKOVNÍ PŘÍRODOVĚDNÁ UČEBNA-kanalizace-cenová úroveň II/2016</v>
      </c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29"/>
      <c r="R105" s="30"/>
    </row>
    <row r="106" spans="2:27" s="1" customFormat="1" ht="6.95" customHeight="1" x14ac:dyDescent="0.3">
      <c r="B106" s="28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0"/>
    </row>
    <row r="107" spans="2:27" s="1" customFormat="1" ht="18" customHeight="1" x14ac:dyDescent="0.3">
      <c r="B107" s="28"/>
      <c r="C107" s="25" t="s">
        <v>22</v>
      </c>
      <c r="D107" s="29"/>
      <c r="E107" s="29"/>
      <c r="F107" s="23" t="str">
        <f>F8</f>
        <v>ZŠ Smetanova Lanškroun</v>
      </c>
      <c r="G107" s="29"/>
      <c r="H107" s="29"/>
      <c r="I107" s="29"/>
      <c r="J107" s="29"/>
      <c r="K107" s="25" t="s">
        <v>24</v>
      </c>
      <c r="L107" s="29"/>
      <c r="M107" s="191" t="str">
        <f>IF(O8="","",O8)</f>
        <v>22. 8. 2019</v>
      </c>
      <c r="N107" s="171"/>
      <c r="O107" s="171"/>
      <c r="P107" s="171"/>
      <c r="Q107" s="29"/>
      <c r="R107" s="30"/>
    </row>
    <row r="108" spans="2:27" s="1" customFormat="1" ht="6.95" customHeight="1" x14ac:dyDescent="0.3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2:27" s="1" customFormat="1" x14ac:dyDescent="0.3">
      <c r="B109" s="28"/>
      <c r="C109" s="25" t="s">
        <v>28</v>
      </c>
      <c r="D109" s="29"/>
      <c r="E109" s="29"/>
      <c r="F109" s="23" t="str">
        <f>E11</f>
        <v>Město Lanškroun</v>
      </c>
      <c r="G109" s="29"/>
      <c r="H109" s="29"/>
      <c r="I109" s="29"/>
      <c r="J109" s="29"/>
      <c r="K109" s="25" t="s">
        <v>34</v>
      </c>
      <c r="L109" s="29"/>
      <c r="M109" s="158" t="str">
        <f>E17</f>
        <v>Ing. Ivana Smolová</v>
      </c>
      <c r="N109" s="171"/>
      <c r="O109" s="171"/>
      <c r="P109" s="171"/>
      <c r="Q109" s="171"/>
      <c r="R109" s="30"/>
    </row>
    <row r="110" spans="2:27" s="1" customFormat="1" ht="14.45" customHeight="1" x14ac:dyDescent="0.3">
      <c r="B110" s="28"/>
      <c r="C110" s="25" t="s">
        <v>32</v>
      </c>
      <c r="D110" s="29"/>
      <c r="E110" s="29"/>
      <c r="F110" s="23" t="str">
        <f>IF(E14="","",E14)</f>
        <v xml:space="preserve"> </v>
      </c>
      <c r="G110" s="29"/>
      <c r="H110" s="29"/>
      <c r="I110" s="29"/>
      <c r="J110" s="29"/>
      <c r="K110" s="25" t="s">
        <v>36</v>
      </c>
      <c r="L110" s="29"/>
      <c r="M110" s="158" t="str">
        <f>E20</f>
        <v xml:space="preserve"> </v>
      </c>
      <c r="N110" s="171"/>
      <c r="O110" s="171"/>
      <c r="P110" s="171"/>
      <c r="Q110" s="171"/>
      <c r="R110" s="30"/>
    </row>
    <row r="111" spans="2:27" s="1" customFormat="1" ht="10.35" customHeight="1" x14ac:dyDescent="0.3">
      <c r="B111" s="28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30"/>
    </row>
    <row r="112" spans="2:27" s="8" customFormat="1" ht="29.25" customHeight="1" x14ac:dyDescent="0.3">
      <c r="B112" s="121"/>
      <c r="C112" s="122" t="s">
        <v>104</v>
      </c>
      <c r="D112" s="123" t="s">
        <v>105</v>
      </c>
      <c r="E112" s="123" t="s">
        <v>59</v>
      </c>
      <c r="F112" s="202" t="s">
        <v>106</v>
      </c>
      <c r="G112" s="203"/>
      <c r="H112" s="203"/>
      <c r="I112" s="203"/>
      <c r="J112" s="123" t="s">
        <v>107</v>
      </c>
      <c r="K112" s="123" t="s">
        <v>108</v>
      </c>
      <c r="L112" s="204" t="s">
        <v>109</v>
      </c>
      <c r="M112" s="203"/>
      <c r="N112" s="202" t="s">
        <v>93</v>
      </c>
      <c r="O112" s="203"/>
      <c r="P112" s="203"/>
      <c r="Q112" s="205"/>
      <c r="R112" s="124"/>
      <c r="T112" s="73" t="s">
        <v>110</v>
      </c>
      <c r="U112" s="74" t="s">
        <v>41</v>
      </c>
      <c r="V112" s="74" t="s">
        <v>111</v>
      </c>
      <c r="W112" s="74" t="s">
        <v>112</v>
      </c>
      <c r="X112" s="74" t="s">
        <v>113</v>
      </c>
      <c r="Y112" s="74" t="s">
        <v>114</v>
      </c>
      <c r="Z112" s="74" t="s">
        <v>115</v>
      </c>
      <c r="AA112" s="75" t="s">
        <v>116</v>
      </c>
    </row>
    <row r="113" spans="2:65" s="1" customFormat="1" ht="29.25" customHeight="1" x14ac:dyDescent="0.35">
      <c r="B113" s="28"/>
      <c r="C113" s="77" t="s">
        <v>89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12">
        <f>BK113</f>
        <v>0</v>
      </c>
      <c r="O113" s="213"/>
      <c r="P113" s="213"/>
      <c r="Q113" s="213"/>
      <c r="R113" s="30"/>
      <c r="T113" s="76"/>
      <c r="U113" s="44"/>
      <c r="V113" s="44"/>
      <c r="W113" s="125">
        <f>W114</f>
        <v>462.42028499999998</v>
      </c>
      <c r="X113" s="44"/>
      <c r="Y113" s="125">
        <f>Y114</f>
        <v>42.401018450000002</v>
      </c>
      <c r="Z113" s="44"/>
      <c r="AA113" s="126">
        <f>AA114</f>
        <v>0</v>
      </c>
      <c r="AT113" s="14" t="s">
        <v>76</v>
      </c>
      <c r="AU113" s="14" t="s">
        <v>95</v>
      </c>
      <c r="BK113" s="127">
        <f>BK114</f>
        <v>0</v>
      </c>
    </row>
    <row r="114" spans="2:65" s="9" customFormat="1" ht="37.35" customHeight="1" x14ac:dyDescent="0.35">
      <c r="B114" s="128"/>
      <c r="C114" s="129"/>
      <c r="D114" s="130" t="s">
        <v>96</v>
      </c>
      <c r="E114" s="130"/>
      <c r="F114" s="130"/>
      <c r="G114" s="130"/>
      <c r="H114" s="130"/>
      <c r="I114" s="130"/>
      <c r="J114" s="130"/>
      <c r="K114" s="130"/>
      <c r="L114" s="130"/>
      <c r="M114" s="130"/>
      <c r="N114" s="214">
        <f>BK114</f>
        <v>0</v>
      </c>
      <c r="O114" s="197"/>
      <c r="P114" s="197"/>
      <c r="Q114" s="197"/>
      <c r="R114" s="131"/>
      <c r="T114" s="132"/>
      <c r="U114" s="129"/>
      <c r="V114" s="129"/>
      <c r="W114" s="133">
        <f>W115+W126+W128+W136+W150</f>
        <v>462.42028499999998</v>
      </c>
      <c r="X114" s="129"/>
      <c r="Y114" s="133">
        <f>Y115+Y126+Y128+Y136+Y150</f>
        <v>42.401018450000002</v>
      </c>
      <c r="Z114" s="129"/>
      <c r="AA114" s="134">
        <f>AA115+AA126+AA128+AA136+AA150</f>
        <v>0</v>
      </c>
      <c r="AR114" s="135" t="s">
        <v>21</v>
      </c>
      <c r="AT114" s="136" t="s">
        <v>76</v>
      </c>
      <c r="AU114" s="136" t="s">
        <v>77</v>
      </c>
      <c r="AY114" s="135" t="s">
        <v>117</v>
      </c>
      <c r="BK114" s="137">
        <f>BK115+BK126+BK128+BK136+BK150</f>
        <v>0</v>
      </c>
    </row>
    <row r="115" spans="2:65" s="9" customFormat="1" ht="19.899999999999999" customHeight="1" x14ac:dyDescent="0.3">
      <c r="B115" s="128"/>
      <c r="C115" s="129"/>
      <c r="D115" s="138" t="s">
        <v>97</v>
      </c>
      <c r="E115" s="138"/>
      <c r="F115" s="138"/>
      <c r="G115" s="138"/>
      <c r="H115" s="138"/>
      <c r="I115" s="138"/>
      <c r="J115" s="138"/>
      <c r="K115" s="138"/>
      <c r="L115" s="138"/>
      <c r="M115" s="138"/>
      <c r="N115" s="215">
        <f>BK115</f>
        <v>0</v>
      </c>
      <c r="O115" s="216"/>
      <c r="P115" s="216"/>
      <c r="Q115" s="216"/>
      <c r="R115" s="131"/>
      <c r="T115" s="132"/>
      <c r="U115" s="129"/>
      <c r="V115" s="129"/>
      <c r="W115" s="133">
        <f>SUM(W116:W125)</f>
        <v>282.58480999999995</v>
      </c>
      <c r="X115" s="129"/>
      <c r="Y115" s="133">
        <f>SUM(Y116:Y125)</f>
        <v>0</v>
      </c>
      <c r="Z115" s="129"/>
      <c r="AA115" s="134">
        <f>SUM(AA116:AA125)</f>
        <v>0</v>
      </c>
      <c r="AR115" s="135" t="s">
        <v>21</v>
      </c>
      <c r="AT115" s="136" t="s">
        <v>76</v>
      </c>
      <c r="AU115" s="136" t="s">
        <v>21</v>
      </c>
      <c r="AY115" s="135" t="s">
        <v>117</v>
      </c>
      <c r="BK115" s="137">
        <f>SUM(BK116:BK125)</f>
        <v>0</v>
      </c>
    </row>
    <row r="116" spans="2:65" s="1" customFormat="1" ht="31.5" customHeight="1" x14ac:dyDescent="0.3">
      <c r="B116" s="28"/>
      <c r="C116" s="139" t="s">
        <v>21</v>
      </c>
      <c r="D116" s="139" t="s">
        <v>118</v>
      </c>
      <c r="E116" s="140" t="s">
        <v>119</v>
      </c>
      <c r="F116" s="206" t="s">
        <v>120</v>
      </c>
      <c r="G116" s="207"/>
      <c r="H116" s="207"/>
      <c r="I116" s="207"/>
      <c r="J116" s="141" t="s">
        <v>121</v>
      </c>
      <c r="K116" s="142">
        <v>75.25</v>
      </c>
      <c r="L116" s="208">
        <v>0</v>
      </c>
      <c r="M116" s="207"/>
      <c r="N116" s="208">
        <f t="shared" ref="N116:N125" si="0">ROUND(L116*K116,2)</f>
        <v>0</v>
      </c>
      <c r="O116" s="207"/>
      <c r="P116" s="207"/>
      <c r="Q116" s="207"/>
      <c r="R116" s="30"/>
      <c r="T116" s="143" t="s">
        <v>19</v>
      </c>
      <c r="U116" s="37" t="s">
        <v>42</v>
      </c>
      <c r="V116" s="144">
        <v>2.3199999999999998</v>
      </c>
      <c r="W116" s="144">
        <f t="shared" ref="W116:W125" si="1">V116*K116</f>
        <v>174.57999999999998</v>
      </c>
      <c r="X116" s="144">
        <v>0</v>
      </c>
      <c r="Y116" s="144">
        <f t="shared" ref="Y116:Y125" si="2">X116*K116</f>
        <v>0</v>
      </c>
      <c r="Z116" s="144">
        <v>0</v>
      </c>
      <c r="AA116" s="145">
        <f t="shared" ref="AA116:AA125" si="3">Z116*K116</f>
        <v>0</v>
      </c>
      <c r="AR116" s="14" t="s">
        <v>122</v>
      </c>
      <c r="AT116" s="14" t="s">
        <v>118</v>
      </c>
      <c r="AU116" s="14" t="s">
        <v>87</v>
      </c>
      <c r="AY116" s="14" t="s">
        <v>117</v>
      </c>
      <c r="BE116" s="146">
        <f t="shared" ref="BE116:BE125" si="4">IF(U116="základní",N116,0)</f>
        <v>0</v>
      </c>
      <c r="BF116" s="146">
        <f t="shared" ref="BF116:BF125" si="5">IF(U116="snížená",N116,0)</f>
        <v>0</v>
      </c>
      <c r="BG116" s="146">
        <f t="shared" ref="BG116:BG125" si="6">IF(U116="zákl. přenesená",N116,0)</f>
        <v>0</v>
      </c>
      <c r="BH116" s="146">
        <f t="shared" ref="BH116:BH125" si="7">IF(U116="sníž. přenesená",N116,0)</f>
        <v>0</v>
      </c>
      <c r="BI116" s="146">
        <f t="shared" ref="BI116:BI125" si="8">IF(U116="nulová",N116,0)</f>
        <v>0</v>
      </c>
      <c r="BJ116" s="14" t="s">
        <v>21</v>
      </c>
      <c r="BK116" s="146">
        <f t="shared" ref="BK116:BK125" si="9">ROUND(L116*K116,2)</f>
        <v>0</v>
      </c>
      <c r="BL116" s="14" t="s">
        <v>122</v>
      </c>
      <c r="BM116" s="14" t="s">
        <v>123</v>
      </c>
    </row>
    <row r="117" spans="2:65" s="1" customFormat="1" ht="31.5" customHeight="1" x14ac:dyDescent="0.3">
      <c r="B117" s="28"/>
      <c r="C117" s="139" t="s">
        <v>87</v>
      </c>
      <c r="D117" s="139" t="s">
        <v>118</v>
      </c>
      <c r="E117" s="140" t="s">
        <v>124</v>
      </c>
      <c r="F117" s="206" t="s">
        <v>125</v>
      </c>
      <c r="G117" s="207"/>
      <c r="H117" s="207"/>
      <c r="I117" s="207"/>
      <c r="J117" s="141" t="s">
        <v>121</v>
      </c>
      <c r="K117" s="142">
        <v>75.25</v>
      </c>
      <c r="L117" s="208">
        <v>0</v>
      </c>
      <c r="M117" s="207"/>
      <c r="N117" s="208">
        <f t="shared" si="0"/>
        <v>0</v>
      </c>
      <c r="O117" s="207"/>
      <c r="P117" s="207"/>
      <c r="Q117" s="207"/>
      <c r="R117" s="30"/>
      <c r="T117" s="143" t="s">
        <v>19</v>
      </c>
      <c r="U117" s="37" t="s">
        <v>42</v>
      </c>
      <c r="V117" s="144">
        <v>0.70599999999999996</v>
      </c>
      <c r="W117" s="144">
        <f t="shared" si="1"/>
        <v>53.1265</v>
      </c>
      <c r="X117" s="144">
        <v>0</v>
      </c>
      <c r="Y117" s="144">
        <f t="shared" si="2"/>
        <v>0</v>
      </c>
      <c r="Z117" s="144">
        <v>0</v>
      </c>
      <c r="AA117" s="145">
        <f t="shared" si="3"/>
        <v>0</v>
      </c>
      <c r="AR117" s="14" t="s">
        <v>122</v>
      </c>
      <c r="AT117" s="14" t="s">
        <v>118</v>
      </c>
      <c r="AU117" s="14" t="s">
        <v>87</v>
      </c>
      <c r="AY117" s="14" t="s">
        <v>117</v>
      </c>
      <c r="BE117" s="146">
        <f t="shared" si="4"/>
        <v>0</v>
      </c>
      <c r="BF117" s="146">
        <f t="shared" si="5"/>
        <v>0</v>
      </c>
      <c r="BG117" s="146">
        <f t="shared" si="6"/>
        <v>0</v>
      </c>
      <c r="BH117" s="146">
        <f t="shared" si="7"/>
        <v>0</v>
      </c>
      <c r="BI117" s="146">
        <f t="shared" si="8"/>
        <v>0</v>
      </c>
      <c r="BJ117" s="14" t="s">
        <v>21</v>
      </c>
      <c r="BK117" s="146">
        <f t="shared" si="9"/>
        <v>0</v>
      </c>
      <c r="BL117" s="14" t="s">
        <v>122</v>
      </c>
      <c r="BM117" s="14" t="s">
        <v>126</v>
      </c>
    </row>
    <row r="118" spans="2:65" s="1" customFormat="1" ht="31.5" customHeight="1" x14ac:dyDescent="0.3">
      <c r="B118" s="28"/>
      <c r="C118" s="139" t="s">
        <v>127</v>
      </c>
      <c r="D118" s="139" t="s">
        <v>118</v>
      </c>
      <c r="E118" s="140" t="s">
        <v>128</v>
      </c>
      <c r="F118" s="206" t="s">
        <v>129</v>
      </c>
      <c r="G118" s="207"/>
      <c r="H118" s="207"/>
      <c r="I118" s="207"/>
      <c r="J118" s="141" t="s">
        <v>121</v>
      </c>
      <c r="K118" s="142">
        <v>10.824999999999999</v>
      </c>
      <c r="L118" s="208">
        <v>0</v>
      </c>
      <c r="M118" s="207"/>
      <c r="N118" s="208">
        <f t="shared" si="0"/>
        <v>0</v>
      </c>
      <c r="O118" s="207"/>
      <c r="P118" s="207"/>
      <c r="Q118" s="207"/>
      <c r="R118" s="30"/>
      <c r="T118" s="143" t="s">
        <v>19</v>
      </c>
      <c r="U118" s="37" t="s">
        <v>42</v>
      </c>
      <c r="V118" s="144">
        <v>1.8260000000000001</v>
      </c>
      <c r="W118" s="144">
        <f t="shared" si="1"/>
        <v>19.766449999999999</v>
      </c>
      <c r="X118" s="144">
        <v>0</v>
      </c>
      <c r="Y118" s="144">
        <f t="shared" si="2"/>
        <v>0</v>
      </c>
      <c r="Z118" s="144">
        <v>0</v>
      </c>
      <c r="AA118" s="145">
        <f t="shared" si="3"/>
        <v>0</v>
      </c>
      <c r="AR118" s="14" t="s">
        <v>122</v>
      </c>
      <c r="AT118" s="14" t="s">
        <v>118</v>
      </c>
      <c r="AU118" s="14" t="s">
        <v>87</v>
      </c>
      <c r="AY118" s="14" t="s">
        <v>117</v>
      </c>
      <c r="BE118" s="146">
        <f t="shared" si="4"/>
        <v>0</v>
      </c>
      <c r="BF118" s="146">
        <f t="shared" si="5"/>
        <v>0</v>
      </c>
      <c r="BG118" s="146">
        <f t="shared" si="6"/>
        <v>0</v>
      </c>
      <c r="BH118" s="146">
        <f t="shared" si="7"/>
        <v>0</v>
      </c>
      <c r="BI118" s="146">
        <f t="shared" si="8"/>
        <v>0</v>
      </c>
      <c r="BJ118" s="14" t="s">
        <v>21</v>
      </c>
      <c r="BK118" s="146">
        <f t="shared" si="9"/>
        <v>0</v>
      </c>
      <c r="BL118" s="14" t="s">
        <v>122</v>
      </c>
      <c r="BM118" s="14" t="s">
        <v>130</v>
      </c>
    </row>
    <row r="119" spans="2:65" s="1" customFormat="1" ht="31.5" customHeight="1" x14ac:dyDescent="0.3">
      <c r="B119" s="28"/>
      <c r="C119" s="139" t="s">
        <v>122</v>
      </c>
      <c r="D119" s="139" t="s">
        <v>118</v>
      </c>
      <c r="E119" s="140" t="s">
        <v>131</v>
      </c>
      <c r="F119" s="206" t="s">
        <v>132</v>
      </c>
      <c r="G119" s="207"/>
      <c r="H119" s="207"/>
      <c r="I119" s="207"/>
      <c r="J119" s="141" t="s">
        <v>121</v>
      </c>
      <c r="K119" s="142">
        <v>31.908000000000001</v>
      </c>
      <c r="L119" s="208">
        <v>0</v>
      </c>
      <c r="M119" s="207"/>
      <c r="N119" s="208">
        <f t="shared" si="0"/>
        <v>0</v>
      </c>
      <c r="O119" s="207"/>
      <c r="P119" s="207"/>
      <c r="Q119" s="207"/>
      <c r="R119" s="30"/>
      <c r="T119" s="143" t="s">
        <v>19</v>
      </c>
      <c r="U119" s="37" t="s">
        <v>42</v>
      </c>
      <c r="V119" s="144">
        <v>7.3999999999999996E-2</v>
      </c>
      <c r="W119" s="144">
        <f t="shared" si="1"/>
        <v>2.361192</v>
      </c>
      <c r="X119" s="144">
        <v>0</v>
      </c>
      <c r="Y119" s="144">
        <f t="shared" si="2"/>
        <v>0</v>
      </c>
      <c r="Z119" s="144">
        <v>0</v>
      </c>
      <c r="AA119" s="145">
        <f t="shared" si="3"/>
        <v>0</v>
      </c>
      <c r="AR119" s="14" t="s">
        <v>122</v>
      </c>
      <c r="AT119" s="14" t="s">
        <v>118</v>
      </c>
      <c r="AU119" s="14" t="s">
        <v>87</v>
      </c>
      <c r="AY119" s="14" t="s">
        <v>117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4" t="s">
        <v>21</v>
      </c>
      <c r="BK119" s="146">
        <f t="shared" si="9"/>
        <v>0</v>
      </c>
      <c r="BL119" s="14" t="s">
        <v>122</v>
      </c>
      <c r="BM119" s="14" t="s">
        <v>133</v>
      </c>
    </row>
    <row r="120" spans="2:65" s="1" customFormat="1" ht="31.5" customHeight="1" x14ac:dyDescent="0.3">
      <c r="B120" s="28"/>
      <c r="C120" s="139" t="s">
        <v>134</v>
      </c>
      <c r="D120" s="139" t="s">
        <v>118</v>
      </c>
      <c r="E120" s="140" t="s">
        <v>135</v>
      </c>
      <c r="F120" s="206" t="s">
        <v>136</v>
      </c>
      <c r="G120" s="207"/>
      <c r="H120" s="207"/>
      <c r="I120" s="207"/>
      <c r="J120" s="141" t="s">
        <v>121</v>
      </c>
      <c r="K120" s="142">
        <v>31.908000000000001</v>
      </c>
      <c r="L120" s="208">
        <v>0</v>
      </c>
      <c r="M120" s="207"/>
      <c r="N120" s="208">
        <f t="shared" si="0"/>
        <v>0</v>
      </c>
      <c r="O120" s="207"/>
      <c r="P120" s="207"/>
      <c r="Q120" s="207"/>
      <c r="R120" s="30"/>
      <c r="T120" s="143" t="s">
        <v>19</v>
      </c>
      <c r="U120" s="37" t="s">
        <v>42</v>
      </c>
      <c r="V120" s="144">
        <v>1.0999999999999999E-2</v>
      </c>
      <c r="W120" s="144">
        <f t="shared" si="1"/>
        <v>0.35098799999999997</v>
      </c>
      <c r="X120" s="144">
        <v>0</v>
      </c>
      <c r="Y120" s="144">
        <f t="shared" si="2"/>
        <v>0</v>
      </c>
      <c r="Z120" s="144">
        <v>0</v>
      </c>
      <c r="AA120" s="145">
        <f t="shared" si="3"/>
        <v>0</v>
      </c>
      <c r="AR120" s="14" t="s">
        <v>122</v>
      </c>
      <c r="AT120" s="14" t="s">
        <v>118</v>
      </c>
      <c r="AU120" s="14" t="s">
        <v>87</v>
      </c>
      <c r="AY120" s="14" t="s">
        <v>117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4" t="s">
        <v>21</v>
      </c>
      <c r="BK120" s="146">
        <f t="shared" si="9"/>
        <v>0</v>
      </c>
      <c r="BL120" s="14" t="s">
        <v>122</v>
      </c>
      <c r="BM120" s="14" t="s">
        <v>137</v>
      </c>
    </row>
    <row r="121" spans="2:65" s="1" customFormat="1" ht="22.5" customHeight="1" x14ac:dyDescent="0.3">
      <c r="B121" s="28"/>
      <c r="C121" s="139" t="s">
        <v>138</v>
      </c>
      <c r="D121" s="139" t="s">
        <v>118</v>
      </c>
      <c r="E121" s="140" t="s">
        <v>139</v>
      </c>
      <c r="F121" s="206" t="s">
        <v>140</v>
      </c>
      <c r="G121" s="207"/>
      <c r="H121" s="207"/>
      <c r="I121" s="207"/>
      <c r="J121" s="141" t="s">
        <v>121</v>
      </c>
      <c r="K121" s="142">
        <v>31.908000000000001</v>
      </c>
      <c r="L121" s="208">
        <v>0</v>
      </c>
      <c r="M121" s="207"/>
      <c r="N121" s="208">
        <f t="shared" si="0"/>
        <v>0</v>
      </c>
      <c r="O121" s="207"/>
      <c r="P121" s="207"/>
      <c r="Q121" s="207"/>
      <c r="R121" s="30"/>
      <c r="T121" s="143" t="s">
        <v>19</v>
      </c>
      <c r="U121" s="37" t="s">
        <v>42</v>
      </c>
      <c r="V121" s="144">
        <v>8.9999999999999993E-3</v>
      </c>
      <c r="W121" s="144">
        <f t="shared" si="1"/>
        <v>0.28717199999999998</v>
      </c>
      <c r="X121" s="144">
        <v>0</v>
      </c>
      <c r="Y121" s="144">
        <f t="shared" si="2"/>
        <v>0</v>
      </c>
      <c r="Z121" s="144">
        <v>0</v>
      </c>
      <c r="AA121" s="145">
        <f t="shared" si="3"/>
        <v>0</v>
      </c>
      <c r="AR121" s="14" t="s">
        <v>122</v>
      </c>
      <c r="AT121" s="14" t="s">
        <v>118</v>
      </c>
      <c r="AU121" s="14" t="s">
        <v>87</v>
      </c>
      <c r="AY121" s="14" t="s">
        <v>117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4" t="s">
        <v>21</v>
      </c>
      <c r="BK121" s="146">
        <f t="shared" si="9"/>
        <v>0</v>
      </c>
      <c r="BL121" s="14" t="s">
        <v>122</v>
      </c>
      <c r="BM121" s="14" t="s">
        <v>141</v>
      </c>
    </row>
    <row r="122" spans="2:65" s="1" customFormat="1" ht="31.5" customHeight="1" x14ac:dyDescent="0.3">
      <c r="B122" s="28"/>
      <c r="C122" s="139" t="s">
        <v>142</v>
      </c>
      <c r="D122" s="139" t="s">
        <v>118</v>
      </c>
      <c r="E122" s="140" t="s">
        <v>143</v>
      </c>
      <c r="F122" s="206" t="s">
        <v>144</v>
      </c>
      <c r="G122" s="207"/>
      <c r="H122" s="207"/>
      <c r="I122" s="207"/>
      <c r="J122" s="141" t="s">
        <v>145</v>
      </c>
      <c r="K122" s="142">
        <v>57.433999999999997</v>
      </c>
      <c r="L122" s="208">
        <v>0</v>
      </c>
      <c r="M122" s="207"/>
      <c r="N122" s="208">
        <f t="shared" si="0"/>
        <v>0</v>
      </c>
      <c r="O122" s="207"/>
      <c r="P122" s="207"/>
      <c r="Q122" s="207"/>
      <c r="R122" s="30"/>
      <c r="T122" s="143" t="s">
        <v>19</v>
      </c>
      <c r="U122" s="37" t="s">
        <v>42</v>
      </c>
      <c r="V122" s="144">
        <v>0</v>
      </c>
      <c r="W122" s="144">
        <f t="shared" si="1"/>
        <v>0</v>
      </c>
      <c r="X122" s="144">
        <v>0</v>
      </c>
      <c r="Y122" s="144">
        <f t="shared" si="2"/>
        <v>0</v>
      </c>
      <c r="Z122" s="144">
        <v>0</v>
      </c>
      <c r="AA122" s="145">
        <f t="shared" si="3"/>
        <v>0</v>
      </c>
      <c r="AR122" s="14" t="s">
        <v>122</v>
      </c>
      <c r="AT122" s="14" t="s">
        <v>118</v>
      </c>
      <c r="AU122" s="14" t="s">
        <v>87</v>
      </c>
      <c r="AY122" s="14" t="s">
        <v>117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4" t="s">
        <v>21</v>
      </c>
      <c r="BK122" s="146">
        <f t="shared" si="9"/>
        <v>0</v>
      </c>
      <c r="BL122" s="14" t="s">
        <v>122</v>
      </c>
      <c r="BM122" s="14" t="s">
        <v>146</v>
      </c>
    </row>
    <row r="123" spans="2:65" s="1" customFormat="1" ht="31.5" customHeight="1" x14ac:dyDescent="0.3">
      <c r="B123" s="28"/>
      <c r="C123" s="139" t="s">
        <v>147</v>
      </c>
      <c r="D123" s="139" t="s">
        <v>118</v>
      </c>
      <c r="E123" s="140" t="s">
        <v>148</v>
      </c>
      <c r="F123" s="206" t="s">
        <v>149</v>
      </c>
      <c r="G123" s="207"/>
      <c r="H123" s="207"/>
      <c r="I123" s="207"/>
      <c r="J123" s="141" t="s">
        <v>121</v>
      </c>
      <c r="K123" s="142">
        <v>50.341999999999999</v>
      </c>
      <c r="L123" s="208">
        <v>0</v>
      </c>
      <c r="M123" s="207"/>
      <c r="N123" s="208">
        <f t="shared" si="0"/>
        <v>0</v>
      </c>
      <c r="O123" s="207"/>
      <c r="P123" s="207"/>
      <c r="Q123" s="207"/>
      <c r="R123" s="30"/>
      <c r="T123" s="143" t="s">
        <v>19</v>
      </c>
      <c r="U123" s="37" t="s">
        <v>42</v>
      </c>
      <c r="V123" s="144">
        <v>0.29899999999999999</v>
      </c>
      <c r="W123" s="144">
        <f t="shared" si="1"/>
        <v>15.052257999999998</v>
      </c>
      <c r="X123" s="144">
        <v>0</v>
      </c>
      <c r="Y123" s="144">
        <f t="shared" si="2"/>
        <v>0</v>
      </c>
      <c r="Z123" s="144">
        <v>0</v>
      </c>
      <c r="AA123" s="145">
        <f t="shared" si="3"/>
        <v>0</v>
      </c>
      <c r="AR123" s="14" t="s">
        <v>122</v>
      </c>
      <c r="AT123" s="14" t="s">
        <v>118</v>
      </c>
      <c r="AU123" s="14" t="s">
        <v>87</v>
      </c>
      <c r="AY123" s="14" t="s">
        <v>117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4" t="s">
        <v>21</v>
      </c>
      <c r="BK123" s="146">
        <f t="shared" si="9"/>
        <v>0</v>
      </c>
      <c r="BL123" s="14" t="s">
        <v>122</v>
      </c>
      <c r="BM123" s="14" t="s">
        <v>150</v>
      </c>
    </row>
    <row r="124" spans="2:65" s="1" customFormat="1" ht="31.5" customHeight="1" x14ac:dyDescent="0.3">
      <c r="B124" s="28"/>
      <c r="C124" s="139" t="s">
        <v>151</v>
      </c>
      <c r="D124" s="139" t="s">
        <v>118</v>
      </c>
      <c r="E124" s="140" t="s">
        <v>152</v>
      </c>
      <c r="F124" s="206" t="s">
        <v>153</v>
      </c>
      <c r="G124" s="207"/>
      <c r="H124" s="207"/>
      <c r="I124" s="207"/>
      <c r="J124" s="141" t="s">
        <v>121</v>
      </c>
      <c r="K124" s="142">
        <v>10.75</v>
      </c>
      <c r="L124" s="208">
        <v>0</v>
      </c>
      <c r="M124" s="207"/>
      <c r="N124" s="208">
        <f t="shared" si="0"/>
        <v>0</v>
      </c>
      <c r="O124" s="207"/>
      <c r="P124" s="207"/>
      <c r="Q124" s="207"/>
      <c r="R124" s="30"/>
      <c r="T124" s="143" t="s">
        <v>19</v>
      </c>
      <c r="U124" s="37" t="s">
        <v>42</v>
      </c>
      <c r="V124" s="144">
        <v>1.587</v>
      </c>
      <c r="W124" s="144">
        <f t="shared" si="1"/>
        <v>17.06025</v>
      </c>
      <c r="X124" s="144">
        <v>0</v>
      </c>
      <c r="Y124" s="144">
        <f t="shared" si="2"/>
        <v>0</v>
      </c>
      <c r="Z124" s="144">
        <v>0</v>
      </c>
      <c r="AA124" s="145">
        <f t="shared" si="3"/>
        <v>0</v>
      </c>
      <c r="AR124" s="14" t="s">
        <v>122</v>
      </c>
      <c r="AT124" s="14" t="s">
        <v>118</v>
      </c>
      <c r="AU124" s="14" t="s">
        <v>87</v>
      </c>
      <c r="AY124" s="14" t="s">
        <v>117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4" t="s">
        <v>21</v>
      </c>
      <c r="BK124" s="146">
        <f t="shared" si="9"/>
        <v>0</v>
      </c>
      <c r="BL124" s="14" t="s">
        <v>122</v>
      </c>
      <c r="BM124" s="14" t="s">
        <v>154</v>
      </c>
    </row>
    <row r="125" spans="2:65" s="1" customFormat="1" ht="31.5" customHeight="1" x14ac:dyDescent="0.3">
      <c r="B125" s="28"/>
      <c r="C125" s="139" t="s">
        <v>26</v>
      </c>
      <c r="D125" s="139" t="s">
        <v>118</v>
      </c>
      <c r="E125" s="140" t="s">
        <v>155</v>
      </c>
      <c r="F125" s="206" t="s">
        <v>156</v>
      </c>
      <c r="G125" s="207"/>
      <c r="H125" s="207"/>
      <c r="I125" s="207"/>
      <c r="J125" s="141" t="s">
        <v>157</v>
      </c>
      <c r="K125" s="142">
        <v>1</v>
      </c>
      <c r="L125" s="208">
        <v>0</v>
      </c>
      <c r="M125" s="207"/>
      <c r="N125" s="208">
        <f t="shared" si="0"/>
        <v>0</v>
      </c>
      <c r="O125" s="207"/>
      <c r="P125" s="207"/>
      <c r="Q125" s="207"/>
      <c r="R125" s="30"/>
      <c r="T125" s="143" t="s">
        <v>19</v>
      </c>
      <c r="U125" s="37" t="s">
        <v>42</v>
      </c>
      <c r="V125" s="144">
        <v>0</v>
      </c>
      <c r="W125" s="144">
        <f t="shared" si="1"/>
        <v>0</v>
      </c>
      <c r="X125" s="144">
        <v>0</v>
      </c>
      <c r="Y125" s="144">
        <f t="shared" si="2"/>
        <v>0</v>
      </c>
      <c r="Z125" s="144">
        <v>0</v>
      </c>
      <c r="AA125" s="145">
        <f t="shared" si="3"/>
        <v>0</v>
      </c>
      <c r="AR125" s="14" t="s">
        <v>122</v>
      </c>
      <c r="AT125" s="14" t="s">
        <v>118</v>
      </c>
      <c r="AU125" s="14" t="s">
        <v>87</v>
      </c>
      <c r="AY125" s="14" t="s">
        <v>117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4" t="s">
        <v>21</v>
      </c>
      <c r="BK125" s="146">
        <f t="shared" si="9"/>
        <v>0</v>
      </c>
      <c r="BL125" s="14" t="s">
        <v>122</v>
      </c>
      <c r="BM125" s="14" t="s">
        <v>158</v>
      </c>
    </row>
    <row r="126" spans="2:65" s="9" customFormat="1" ht="29.85" customHeight="1" x14ac:dyDescent="0.3">
      <c r="B126" s="128"/>
      <c r="C126" s="129"/>
      <c r="D126" s="138" t="s">
        <v>98</v>
      </c>
      <c r="E126" s="138"/>
      <c r="F126" s="138"/>
      <c r="G126" s="138"/>
      <c r="H126" s="138"/>
      <c r="I126" s="138"/>
      <c r="J126" s="138"/>
      <c r="K126" s="138"/>
      <c r="L126" s="138"/>
      <c r="M126" s="138"/>
      <c r="N126" s="217">
        <f>BK126</f>
        <v>0</v>
      </c>
      <c r="O126" s="218"/>
      <c r="P126" s="218"/>
      <c r="Q126" s="218"/>
      <c r="R126" s="131"/>
      <c r="T126" s="132"/>
      <c r="U126" s="129"/>
      <c r="V126" s="129"/>
      <c r="W126" s="133">
        <f>W127</f>
        <v>16.169999999999998</v>
      </c>
      <c r="X126" s="129"/>
      <c r="Y126" s="133">
        <f>Y127</f>
        <v>17.445889999999999</v>
      </c>
      <c r="Z126" s="129"/>
      <c r="AA126" s="134">
        <f>AA127</f>
        <v>0</v>
      </c>
      <c r="AR126" s="135" t="s">
        <v>21</v>
      </c>
      <c r="AT126" s="136" t="s">
        <v>76</v>
      </c>
      <c r="AU126" s="136" t="s">
        <v>21</v>
      </c>
      <c r="AY126" s="135" t="s">
        <v>117</v>
      </c>
      <c r="BK126" s="137">
        <f>BK127</f>
        <v>0</v>
      </c>
    </row>
    <row r="127" spans="2:65" s="1" customFormat="1" ht="44.25" customHeight="1" x14ac:dyDescent="0.3">
      <c r="B127" s="28"/>
      <c r="C127" s="139" t="s">
        <v>159</v>
      </c>
      <c r="D127" s="139" t="s">
        <v>118</v>
      </c>
      <c r="E127" s="140" t="s">
        <v>160</v>
      </c>
      <c r="F127" s="206" t="s">
        <v>161</v>
      </c>
      <c r="G127" s="207"/>
      <c r="H127" s="207"/>
      <c r="I127" s="207"/>
      <c r="J127" s="141" t="s">
        <v>162</v>
      </c>
      <c r="K127" s="142">
        <v>77</v>
      </c>
      <c r="L127" s="208">
        <v>0</v>
      </c>
      <c r="M127" s="207"/>
      <c r="N127" s="208">
        <f>ROUND(L127*K127,2)</f>
        <v>0</v>
      </c>
      <c r="O127" s="207"/>
      <c r="P127" s="207"/>
      <c r="Q127" s="207"/>
      <c r="R127" s="30"/>
      <c r="T127" s="143" t="s">
        <v>19</v>
      </c>
      <c r="U127" s="37" t="s">
        <v>42</v>
      </c>
      <c r="V127" s="144">
        <v>0.21</v>
      </c>
      <c r="W127" s="144">
        <f>V127*K127</f>
        <v>16.169999999999998</v>
      </c>
      <c r="X127" s="144">
        <v>0.22656999999999999</v>
      </c>
      <c r="Y127" s="144">
        <f>X127*K127</f>
        <v>17.445889999999999</v>
      </c>
      <c r="Z127" s="144">
        <v>0</v>
      </c>
      <c r="AA127" s="145">
        <f>Z127*K127</f>
        <v>0</v>
      </c>
      <c r="AR127" s="14" t="s">
        <v>122</v>
      </c>
      <c r="AT127" s="14" t="s">
        <v>118</v>
      </c>
      <c r="AU127" s="14" t="s">
        <v>87</v>
      </c>
      <c r="AY127" s="14" t="s">
        <v>117</v>
      </c>
      <c r="BE127" s="146">
        <f>IF(U127="základní",N127,0)</f>
        <v>0</v>
      </c>
      <c r="BF127" s="146">
        <f>IF(U127="snížená",N127,0)</f>
        <v>0</v>
      </c>
      <c r="BG127" s="146">
        <f>IF(U127="zákl. přenesená",N127,0)</f>
        <v>0</v>
      </c>
      <c r="BH127" s="146">
        <f>IF(U127="sníž. přenesená",N127,0)</f>
        <v>0</v>
      </c>
      <c r="BI127" s="146">
        <f>IF(U127="nulová",N127,0)</f>
        <v>0</v>
      </c>
      <c r="BJ127" s="14" t="s">
        <v>21</v>
      </c>
      <c r="BK127" s="146">
        <f>ROUND(L127*K127,2)</f>
        <v>0</v>
      </c>
      <c r="BL127" s="14" t="s">
        <v>122</v>
      </c>
      <c r="BM127" s="14" t="s">
        <v>163</v>
      </c>
    </row>
    <row r="128" spans="2:65" s="9" customFormat="1" ht="29.85" customHeight="1" x14ac:dyDescent="0.3">
      <c r="B128" s="128"/>
      <c r="C128" s="129"/>
      <c r="D128" s="138" t="s">
        <v>99</v>
      </c>
      <c r="E128" s="138"/>
      <c r="F128" s="138"/>
      <c r="G128" s="138"/>
      <c r="H128" s="138"/>
      <c r="I128" s="138"/>
      <c r="J128" s="138"/>
      <c r="K128" s="138"/>
      <c r="L128" s="138"/>
      <c r="M128" s="138"/>
      <c r="N128" s="217">
        <f>BK128</f>
        <v>0</v>
      </c>
      <c r="O128" s="218"/>
      <c r="P128" s="218"/>
      <c r="Q128" s="218"/>
      <c r="R128" s="131"/>
      <c r="T128" s="132"/>
      <c r="U128" s="129"/>
      <c r="V128" s="129"/>
      <c r="W128" s="133">
        <f>SUM(W129:W135)</f>
        <v>18.802995000000003</v>
      </c>
      <c r="X128" s="129"/>
      <c r="Y128" s="133">
        <f>SUM(Y129:Y135)</f>
        <v>20.165348450000003</v>
      </c>
      <c r="Z128" s="129"/>
      <c r="AA128" s="134">
        <f>SUM(AA129:AA135)</f>
        <v>0</v>
      </c>
      <c r="AR128" s="135" t="s">
        <v>21</v>
      </c>
      <c r="AT128" s="136" t="s">
        <v>76</v>
      </c>
      <c r="AU128" s="136" t="s">
        <v>21</v>
      </c>
      <c r="AY128" s="135" t="s">
        <v>117</v>
      </c>
      <c r="BK128" s="137">
        <f>SUM(BK129:BK135)</f>
        <v>0</v>
      </c>
    </row>
    <row r="129" spans="2:65" s="1" customFormat="1" ht="22.5" customHeight="1" x14ac:dyDescent="0.3">
      <c r="B129" s="28"/>
      <c r="C129" s="139" t="s">
        <v>164</v>
      </c>
      <c r="D129" s="139" t="s">
        <v>118</v>
      </c>
      <c r="E129" s="140" t="s">
        <v>165</v>
      </c>
      <c r="F129" s="206" t="s">
        <v>166</v>
      </c>
      <c r="G129" s="207"/>
      <c r="H129" s="207"/>
      <c r="I129" s="207"/>
      <c r="J129" s="141" t="s">
        <v>121</v>
      </c>
      <c r="K129" s="142">
        <v>10.55</v>
      </c>
      <c r="L129" s="208">
        <v>0</v>
      </c>
      <c r="M129" s="207"/>
      <c r="N129" s="208">
        <f t="shared" ref="N129:N135" si="10">ROUND(L129*K129,2)</f>
        <v>0</v>
      </c>
      <c r="O129" s="207"/>
      <c r="P129" s="207"/>
      <c r="Q129" s="207"/>
      <c r="R129" s="30"/>
      <c r="T129" s="143" t="s">
        <v>19</v>
      </c>
      <c r="U129" s="37" t="s">
        <v>42</v>
      </c>
      <c r="V129" s="144">
        <v>1.3169999999999999</v>
      </c>
      <c r="W129" s="144">
        <f t="shared" ref="W129:W135" si="11">V129*K129</f>
        <v>13.894350000000001</v>
      </c>
      <c r="X129" s="144">
        <v>1.8907700000000001</v>
      </c>
      <c r="Y129" s="144">
        <f t="shared" ref="Y129:Y135" si="12">X129*K129</f>
        <v>19.947623500000002</v>
      </c>
      <c r="Z129" s="144">
        <v>0</v>
      </c>
      <c r="AA129" s="145">
        <f t="shared" ref="AA129:AA135" si="13">Z129*K129</f>
        <v>0</v>
      </c>
      <c r="AR129" s="14" t="s">
        <v>122</v>
      </c>
      <c r="AT129" s="14" t="s">
        <v>118</v>
      </c>
      <c r="AU129" s="14" t="s">
        <v>87</v>
      </c>
      <c r="AY129" s="14" t="s">
        <v>117</v>
      </c>
      <c r="BE129" s="146">
        <f t="shared" ref="BE129:BE135" si="14">IF(U129="základní",N129,0)</f>
        <v>0</v>
      </c>
      <c r="BF129" s="146">
        <f t="shared" ref="BF129:BF135" si="15">IF(U129="snížená",N129,0)</f>
        <v>0</v>
      </c>
      <c r="BG129" s="146">
        <f t="shared" ref="BG129:BG135" si="16">IF(U129="zákl. přenesená",N129,0)</f>
        <v>0</v>
      </c>
      <c r="BH129" s="146">
        <f t="shared" ref="BH129:BH135" si="17">IF(U129="sníž. přenesená",N129,0)</f>
        <v>0</v>
      </c>
      <c r="BI129" s="146">
        <f t="shared" ref="BI129:BI135" si="18">IF(U129="nulová",N129,0)</f>
        <v>0</v>
      </c>
      <c r="BJ129" s="14" t="s">
        <v>21</v>
      </c>
      <c r="BK129" s="146">
        <f t="shared" ref="BK129:BK135" si="19">ROUND(L129*K129,2)</f>
        <v>0</v>
      </c>
      <c r="BL129" s="14" t="s">
        <v>122</v>
      </c>
      <c r="BM129" s="14" t="s">
        <v>167</v>
      </c>
    </row>
    <row r="130" spans="2:65" s="1" customFormat="1" ht="31.5" customHeight="1" x14ac:dyDescent="0.3">
      <c r="B130" s="28"/>
      <c r="C130" s="139" t="s">
        <v>168</v>
      </c>
      <c r="D130" s="139" t="s">
        <v>118</v>
      </c>
      <c r="E130" s="140" t="s">
        <v>169</v>
      </c>
      <c r="F130" s="206" t="s">
        <v>170</v>
      </c>
      <c r="G130" s="207"/>
      <c r="H130" s="207"/>
      <c r="I130" s="207"/>
      <c r="J130" s="141" t="s">
        <v>171</v>
      </c>
      <c r="K130" s="142">
        <v>15.583</v>
      </c>
      <c r="L130" s="208">
        <v>0</v>
      </c>
      <c r="M130" s="207"/>
      <c r="N130" s="208">
        <f t="shared" si="10"/>
        <v>0</v>
      </c>
      <c r="O130" s="207"/>
      <c r="P130" s="207"/>
      <c r="Q130" s="207"/>
      <c r="R130" s="30"/>
      <c r="T130" s="143" t="s">
        <v>19</v>
      </c>
      <c r="U130" s="37" t="s">
        <v>42</v>
      </c>
      <c r="V130" s="144">
        <v>0.315</v>
      </c>
      <c r="W130" s="144">
        <f t="shared" si="11"/>
        <v>4.9086449999999999</v>
      </c>
      <c r="X130" s="144">
        <v>1.65E-3</v>
      </c>
      <c r="Y130" s="144">
        <f t="shared" si="12"/>
        <v>2.5711950000000001E-2</v>
      </c>
      <c r="Z130" s="144">
        <v>0</v>
      </c>
      <c r="AA130" s="145">
        <f t="shared" si="13"/>
        <v>0</v>
      </c>
      <c r="AR130" s="14" t="s">
        <v>122</v>
      </c>
      <c r="AT130" s="14" t="s">
        <v>118</v>
      </c>
      <c r="AU130" s="14" t="s">
        <v>87</v>
      </c>
      <c r="AY130" s="14" t="s">
        <v>117</v>
      </c>
      <c r="BE130" s="146">
        <f t="shared" si="14"/>
        <v>0</v>
      </c>
      <c r="BF130" s="146">
        <f t="shared" si="15"/>
        <v>0</v>
      </c>
      <c r="BG130" s="146">
        <f t="shared" si="16"/>
        <v>0</v>
      </c>
      <c r="BH130" s="146">
        <f t="shared" si="17"/>
        <v>0</v>
      </c>
      <c r="BI130" s="146">
        <f t="shared" si="18"/>
        <v>0</v>
      </c>
      <c r="BJ130" s="14" t="s">
        <v>21</v>
      </c>
      <c r="BK130" s="146">
        <f t="shared" si="19"/>
        <v>0</v>
      </c>
      <c r="BL130" s="14" t="s">
        <v>122</v>
      </c>
      <c r="BM130" s="14" t="s">
        <v>172</v>
      </c>
    </row>
    <row r="131" spans="2:65" s="1" customFormat="1" ht="22.5" customHeight="1" x14ac:dyDescent="0.3">
      <c r="B131" s="28"/>
      <c r="C131" s="147" t="s">
        <v>173</v>
      </c>
      <c r="D131" s="147" t="s">
        <v>174</v>
      </c>
      <c r="E131" s="148" t="s">
        <v>175</v>
      </c>
      <c r="F131" s="209" t="s">
        <v>176</v>
      </c>
      <c r="G131" s="210"/>
      <c r="H131" s="210"/>
      <c r="I131" s="210"/>
      <c r="J131" s="149" t="s">
        <v>171</v>
      </c>
      <c r="K131" s="150">
        <v>15.583</v>
      </c>
      <c r="L131" s="211">
        <v>0</v>
      </c>
      <c r="M131" s="210"/>
      <c r="N131" s="211">
        <f t="shared" si="10"/>
        <v>0</v>
      </c>
      <c r="O131" s="207"/>
      <c r="P131" s="207"/>
      <c r="Q131" s="207"/>
      <c r="R131" s="30"/>
      <c r="T131" s="143" t="s">
        <v>19</v>
      </c>
      <c r="U131" s="37" t="s">
        <v>42</v>
      </c>
      <c r="V131" s="144">
        <v>0</v>
      </c>
      <c r="W131" s="144">
        <f t="shared" si="11"/>
        <v>0</v>
      </c>
      <c r="X131" s="144">
        <v>1.0999999999999999E-2</v>
      </c>
      <c r="Y131" s="144">
        <f t="shared" si="12"/>
        <v>0.17141299999999998</v>
      </c>
      <c r="Z131" s="144">
        <v>0</v>
      </c>
      <c r="AA131" s="145">
        <f t="shared" si="13"/>
        <v>0</v>
      </c>
      <c r="AR131" s="14" t="s">
        <v>147</v>
      </c>
      <c r="AT131" s="14" t="s">
        <v>174</v>
      </c>
      <c r="AU131" s="14" t="s">
        <v>87</v>
      </c>
      <c r="AY131" s="14" t="s">
        <v>117</v>
      </c>
      <c r="BE131" s="146">
        <f t="shared" si="14"/>
        <v>0</v>
      </c>
      <c r="BF131" s="146">
        <f t="shared" si="15"/>
        <v>0</v>
      </c>
      <c r="BG131" s="146">
        <f t="shared" si="16"/>
        <v>0</v>
      </c>
      <c r="BH131" s="146">
        <f t="shared" si="17"/>
        <v>0</v>
      </c>
      <c r="BI131" s="146">
        <f t="shared" si="18"/>
        <v>0</v>
      </c>
      <c r="BJ131" s="14" t="s">
        <v>21</v>
      </c>
      <c r="BK131" s="146">
        <f t="shared" si="19"/>
        <v>0</v>
      </c>
      <c r="BL131" s="14" t="s">
        <v>122</v>
      </c>
      <c r="BM131" s="14" t="s">
        <v>177</v>
      </c>
    </row>
    <row r="132" spans="2:65" s="1" customFormat="1" ht="22.5" customHeight="1" x14ac:dyDescent="0.3">
      <c r="B132" s="28"/>
      <c r="C132" s="147" t="s">
        <v>9</v>
      </c>
      <c r="D132" s="147" t="s">
        <v>174</v>
      </c>
      <c r="E132" s="148" t="s">
        <v>178</v>
      </c>
      <c r="F132" s="209" t="s">
        <v>179</v>
      </c>
      <c r="G132" s="210"/>
      <c r="H132" s="210"/>
      <c r="I132" s="210"/>
      <c r="J132" s="149" t="s">
        <v>180</v>
      </c>
      <c r="K132" s="150">
        <v>3</v>
      </c>
      <c r="L132" s="211">
        <v>0</v>
      </c>
      <c r="M132" s="210"/>
      <c r="N132" s="211">
        <f t="shared" si="10"/>
        <v>0</v>
      </c>
      <c r="O132" s="207"/>
      <c r="P132" s="207"/>
      <c r="Q132" s="207"/>
      <c r="R132" s="30"/>
      <c r="T132" s="143" t="s">
        <v>19</v>
      </c>
      <c r="U132" s="37" t="s">
        <v>42</v>
      </c>
      <c r="V132" s="144">
        <v>0</v>
      </c>
      <c r="W132" s="144">
        <f t="shared" si="11"/>
        <v>0</v>
      </c>
      <c r="X132" s="144">
        <v>3.5000000000000001E-3</v>
      </c>
      <c r="Y132" s="144">
        <f t="shared" si="12"/>
        <v>1.0500000000000001E-2</v>
      </c>
      <c r="Z132" s="144">
        <v>0</v>
      </c>
      <c r="AA132" s="145">
        <f t="shared" si="13"/>
        <v>0</v>
      </c>
      <c r="AR132" s="14" t="s">
        <v>147</v>
      </c>
      <c r="AT132" s="14" t="s">
        <v>174</v>
      </c>
      <c r="AU132" s="14" t="s">
        <v>87</v>
      </c>
      <c r="AY132" s="14" t="s">
        <v>117</v>
      </c>
      <c r="BE132" s="146">
        <f t="shared" si="14"/>
        <v>0</v>
      </c>
      <c r="BF132" s="146">
        <f t="shared" si="15"/>
        <v>0</v>
      </c>
      <c r="BG132" s="146">
        <f t="shared" si="16"/>
        <v>0</v>
      </c>
      <c r="BH132" s="146">
        <f t="shared" si="17"/>
        <v>0</v>
      </c>
      <c r="BI132" s="146">
        <f t="shared" si="18"/>
        <v>0</v>
      </c>
      <c r="BJ132" s="14" t="s">
        <v>21</v>
      </c>
      <c r="BK132" s="146">
        <f t="shared" si="19"/>
        <v>0</v>
      </c>
      <c r="BL132" s="14" t="s">
        <v>122</v>
      </c>
      <c r="BM132" s="14" t="s">
        <v>181</v>
      </c>
    </row>
    <row r="133" spans="2:65" s="1" customFormat="1" ht="22.5" customHeight="1" x14ac:dyDescent="0.3">
      <c r="B133" s="28"/>
      <c r="C133" s="147" t="s">
        <v>182</v>
      </c>
      <c r="D133" s="147" t="s">
        <v>174</v>
      </c>
      <c r="E133" s="148" t="s">
        <v>183</v>
      </c>
      <c r="F133" s="209" t="s">
        <v>184</v>
      </c>
      <c r="G133" s="210"/>
      <c r="H133" s="210"/>
      <c r="I133" s="210"/>
      <c r="J133" s="149" t="s">
        <v>171</v>
      </c>
      <c r="K133" s="150">
        <v>3</v>
      </c>
      <c r="L133" s="211">
        <v>0</v>
      </c>
      <c r="M133" s="210"/>
      <c r="N133" s="211">
        <f t="shared" si="10"/>
        <v>0</v>
      </c>
      <c r="O133" s="207"/>
      <c r="P133" s="207"/>
      <c r="Q133" s="207"/>
      <c r="R133" s="30"/>
      <c r="T133" s="143" t="s">
        <v>19</v>
      </c>
      <c r="U133" s="37" t="s">
        <v>42</v>
      </c>
      <c r="V133" s="144">
        <v>0</v>
      </c>
      <c r="W133" s="144">
        <f t="shared" si="11"/>
        <v>0</v>
      </c>
      <c r="X133" s="144">
        <v>1.1000000000000001E-3</v>
      </c>
      <c r="Y133" s="144">
        <f t="shared" si="12"/>
        <v>3.3E-3</v>
      </c>
      <c r="Z133" s="144">
        <v>0</v>
      </c>
      <c r="AA133" s="145">
        <f t="shared" si="13"/>
        <v>0</v>
      </c>
      <c r="AR133" s="14" t="s">
        <v>147</v>
      </c>
      <c r="AT133" s="14" t="s">
        <v>174</v>
      </c>
      <c r="AU133" s="14" t="s">
        <v>87</v>
      </c>
      <c r="AY133" s="14" t="s">
        <v>117</v>
      </c>
      <c r="BE133" s="146">
        <f t="shared" si="14"/>
        <v>0</v>
      </c>
      <c r="BF133" s="146">
        <f t="shared" si="15"/>
        <v>0</v>
      </c>
      <c r="BG133" s="146">
        <f t="shared" si="16"/>
        <v>0</v>
      </c>
      <c r="BH133" s="146">
        <f t="shared" si="17"/>
        <v>0</v>
      </c>
      <c r="BI133" s="146">
        <f t="shared" si="18"/>
        <v>0</v>
      </c>
      <c r="BJ133" s="14" t="s">
        <v>21</v>
      </c>
      <c r="BK133" s="146">
        <f t="shared" si="19"/>
        <v>0</v>
      </c>
      <c r="BL133" s="14" t="s">
        <v>122</v>
      </c>
      <c r="BM133" s="14" t="s">
        <v>185</v>
      </c>
    </row>
    <row r="134" spans="2:65" s="1" customFormat="1" ht="22.5" customHeight="1" x14ac:dyDescent="0.3">
      <c r="B134" s="28"/>
      <c r="C134" s="147" t="s">
        <v>186</v>
      </c>
      <c r="D134" s="147" t="s">
        <v>174</v>
      </c>
      <c r="E134" s="148" t="s">
        <v>187</v>
      </c>
      <c r="F134" s="209" t="s">
        <v>188</v>
      </c>
      <c r="G134" s="210"/>
      <c r="H134" s="210"/>
      <c r="I134" s="210"/>
      <c r="J134" s="149" t="s">
        <v>189</v>
      </c>
      <c r="K134" s="150">
        <v>17</v>
      </c>
      <c r="L134" s="211">
        <v>0</v>
      </c>
      <c r="M134" s="210"/>
      <c r="N134" s="211">
        <f t="shared" si="10"/>
        <v>0</v>
      </c>
      <c r="O134" s="207"/>
      <c r="P134" s="207"/>
      <c r="Q134" s="207"/>
      <c r="R134" s="30"/>
      <c r="T134" s="143" t="s">
        <v>19</v>
      </c>
      <c r="U134" s="37" t="s">
        <v>42</v>
      </c>
      <c r="V134" s="144">
        <v>0</v>
      </c>
      <c r="W134" s="144">
        <f t="shared" si="11"/>
        <v>0</v>
      </c>
      <c r="X134" s="144">
        <v>2.0000000000000001E-4</v>
      </c>
      <c r="Y134" s="144">
        <f t="shared" si="12"/>
        <v>3.4000000000000002E-3</v>
      </c>
      <c r="Z134" s="144">
        <v>0</v>
      </c>
      <c r="AA134" s="145">
        <f t="shared" si="13"/>
        <v>0</v>
      </c>
      <c r="AR134" s="14" t="s">
        <v>147</v>
      </c>
      <c r="AT134" s="14" t="s">
        <v>174</v>
      </c>
      <c r="AU134" s="14" t="s">
        <v>87</v>
      </c>
      <c r="AY134" s="14" t="s">
        <v>117</v>
      </c>
      <c r="BE134" s="146">
        <f t="shared" si="14"/>
        <v>0</v>
      </c>
      <c r="BF134" s="146">
        <f t="shared" si="15"/>
        <v>0</v>
      </c>
      <c r="BG134" s="146">
        <f t="shared" si="16"/>
        <v>0</v>
      </c>
      <c r="BH134" s="146">
        <f t="shared" si="17"/>
        <v>0</v>
      </c>
      <c r="BI134" s="146">
        <f t="shared" si="18"/>
        <v>0</v>
      </c>
      <c r="BJ134" s="14" t="s">
        <v>21</v>
      </c>
      <c r="BK134" s="146">
        <f t="shared" si="19"/>
        <v>0</v>
      </c>
      <c r="BL134" s="14" t="s">
        <v>122</v>
      </c>
      <c r="BM134" s="14" t="s">
        <v>190</v>
      </c>
    </row>
    <row r="135" spans="2:65" s="1" customFormat="1" ht="22.5" customHeight="1" x14ac:dyDescent="0.3">
      <c r="B135" s="28"/>
      <c r="C135" s="147" t="s">
        <v>191</v>
      </c>
      <c r="D135" s="147" t="s">
        <v>174</v>
      </c>
      <c r="E135" s="148" t="s">
        <v>192</v>
      </c>
      <c r="F135" s="209" t="s">
        <v>193</v>
      </c>
      <c r="G135" s="210"/>
      <c r="H135" s="210"/>
      <c r="I135" s="210"/>
      <c r="J135" s="149" t="s">
        <v>189</v>
      </c>
      <c r="K135" s="150">
        <v>17</v>
      </c>
      <c r="L135" s="211">
        <v>0</v>
      </c>
      <c r="M135" s="210"/>
      <c r="N135" s="211">
        <f t="shared" si="10"/>
        <v>0</v>
      </c>
      <c r="O135" s="207"/>
      <c r="P135" s="207"/>
      <c r="Q135" s="207"/>
      <c r="R135" s="30"/>
      <c r="T135" s="143" t="s">
        <v>19</v>
      </c>
      <c r="U135" s="37" t="s">
        <v>42</v>
      </c>
      <c r="V135" s="144">
        <v>0</v>
      </c>
      <c r="W135" s="144">
        <f t="shared" si="11"/>
        <v>0</v>
      </c>
      <c r="X135" s="144">
        <v>2.0000000000000001E-4</v>
      </c>
      <c r="Y135" s="144">
        <f t="shared" si="12"/>
        <v>3.4000000000000002E-3</v>
      </c>
      <c r="Z135" s="144">
        <v>0</v>
      </c>
      <c r="AA135" s="145">
        <f t="shared" si="13"/>
        <v>0</v>
      </c>
      <c r="AR135" s="14" t="s">
        <v>147</v>
      </c>
      <c r="AT135" s="14" t="s">
        <v>174</v>
      </c>
      <c r="AU135" s="14" t="s">
        <v>87</v>
      </c>
      <c r="AY135" s="14" t="s">
        <v>117</v>
      </c>
      <c r="BE135" s="146">
        <f t="shared" si="14"/>
        <v>0</v>
      </c>
      <c r="BF135" s="146">
        <f t="shared" si="15"/>
        <v>0</v>
      </c>
      <c r="BG135" s="146">
        <f t="shared" si="16"/>
        <v>0</v>
      </c>
      <c r="BH135" s="146">
        <f t="shared" si="17"/>
        <v>0</v>
      </c>
      <c r="BI135" s="146">
        <f t="shared" si="18"/>
        <v>0</v>
      </c>
      <c r="BJ135" s="14" t="s">
        <v>21</v>
      </c>
      <c r="BK135" s="146">
        <f t="shared" si="19"/>
        <v>0</v>
      </c>
      <c r="BL135" s="14" t="s">
        <v>122</v>
      </c>
      <c r="BM135" s="14" t="s">
        <v>194</v>
      </c>
    </row>
    <row r="136" spans="2:65" s="9" customFormat="1" ht="29.85" customHeight="1" x14ac:dyDescent="0.3">
      <c r="B136" s="128"/>
      <c r="C136" s="129"/>
      <c r="D136" s="138" t="s">
        <v>100</v>
      </c>
      <c r="E136" s="138"/>
      <c r="F136" s="138"/>
      <c r="G136" s="138"/>
      <c r="H136" s="138"/>
      <c r="I136" s="138"/>
      <c r="J136" s="138"/>
      <c r="K136" s="138"/>
      <c r="L136" s="138"/>
      <c r="M136" s="138"/>
      <c r="N136" s="217">
        <f>BK136</f>
        <v>0</v>
      </c>
      <c r="O136" s="218"/>
      <c r="P136" s="218"/>
      <c r="Q136" s="218"/>
      <c r="R136" s="131"/>
      <c r="T136" s="132"/>
      <c r="U136" s="129"/>
      <c r="V136" s="129"/>
      <c r="W136" s="133">
        <f>SUM(W137:W149)</f>
        <v>82.108999999999995</v>
      </c>
      <c r="X136" s="129"/>
      <c r="Y136" s="133">
        <f>SUM(Y137:Y149)</f>
        <v>4.7897799999999995</v>
      </c>
      <c r="Z136" s="129"/>
      <c r="AA136" s="134">
        <f>SUM(AA137:AA149)</f>
        <v>0</v>
      </c>
      <c r="AR136" s="135" t="s">
        <v>21</v>
      </c>
      <c r="AT136" s="136" t="s">
        <v>76</v>
      </c>
      <c r="AU136" s="136" t="s">
        <v>21</v>
      </c>
      <c r="AY136" s="135" t="s">
        <v>117</v>
      </c>
      <c r="BK136" s="137">
        <f>SUM(BK137:BK149)</f>
        <v>0</v>
      </c>
    </row>
    <row r="137" spans="2:65" s="1" customFormat="1" ht="31.5" customHeight="1" x14ac:dyDescent="0.3">
      <c r="B137" s="28"/>
      <c r="C137" s="139" t="s">
        <v>195</v>
      </c>
      <c r="D137" s="139" t="s">
        <v>118</v>
      </c>
      <c r="E137" s="140" t="s">
        <v>196</v>
      </c>
      <c r="F137" s="206" t="s">
        <v>197</v>
      </c>
      <c r="G137" s="207"/>
      <c r="H137" s="207"/>
      <c r="I137" s="207"/>
      <c r="J137" s="141" t="s">
        <v>171</v>
      </c>
      <c r="K137" s="142">
        <v>1</v>
      </c>
      <c r="L137" s="208">
        <v>0</v>
      </c>
      <c r="M137" s="207"/>
      <c r="N137" s="208">
        <f t="shared" ref="N137:N149" si="20">ROUND(L137*K137,2)</f>
        <v>0</v>
      </c>
      <c r="O137" s="207"/>
      <c r="P137" s="207"/>
      <c r="Q137" s="207"/>
      <c r="R137" s="30"/>
      <c r="T137" s="143" t="s">
        <v>19</v>
      </c>
      <c r="U137" s="37" t="s">
        <v>42</v>
      </c>
      <c r="V137" s="144">
        <v>15.428000000000001</v>
      </c>
      <c r="W137" s="144">
        <f t="shared" ref="W137:W149" si="21">V137*K137</f>
        <v>15.428000000000001</v>
      </c>
      <c r="X137" s="144">
        <v>1.12181</v>
      </c>
      <c r="Y137" s="144">
        <f t="shared" ref="Y137:Y149" si="22">X137*K137</f>
        <v>1.12181</v>
      </c>
      <c r="Z137" s="144">
        <v>0</v>
      </c>
      <c r="AA137" s="145">
        <f t="shared" ref="AA137:AA149" si="23">Z137*K137</f>
        <v>0</v>
      </c>
      <c r="AR137" s="14" t="s">
        <v>122</v>
      </c>
      <c r="AT137" s="14" t="s">
        <v>118</v>
      </c>
      <c r="AU137" s="14" t="s">
        <v>87</v>
      </c>
      <c r="AY137" s="14" t="s">
        <v>117</v>
      </c>
      <c r="BE137" s="146">
        <f t="shared" ref="BE137:BE149" si="24">IF(U137="základní",N137,0)</f>
        <v>0</v>
      </c>
      <c r="BF137" s="146">
        <f t="shared" ref="BF137:BF149" si="25">IF(U137="snížená",N137,0)</f>
        <v>0</v>
      </c>
      <c r="BG137" s="146">
        <f t="shared" ref="BG137:BG149" si="26">IF(U137="zákl. přenesená",N137,0)</f>
        <v>0</v>
      </c>
      <c r="BH137" s="146">
        <f t="shared" ref="BH137:BH149" si="27">IF(U137="sníž. přenesená",N137,0)</f>
        <v>0</v>
      </c>
      <c r="BI137" s="146">
        <f t="shared" ref="BI137:BI149" si="28">IF(U137="nulová",N137,0)</f>
        <v>0</v>
      </c>
      <c r="BJ137" s="14" t="s">
        <v>21</v>
      </c>
      <c r="BK137" s="146">
        <f t="shared" ref="BK137:BK149" si="29">ROUND(L137*K137,2)</f>
        <v>0</v>
      </c>
      <c r="BL137" s="14" t="s">
        <v>122</v>
      </c>
      <c r="BM137" s="14" t="s">
        <v>198</v>
      </c>
    </row>
    <row r="138" spans="2:65" s="1" customFormat="1" ht="31.5" customHeight="1" x14ac:dyDescent="0.3">
      <c r="B138" s="28"/>
      <c r="C138" s="139" t="s">
        <v>199</v>
      </c>
      <c r="D138" s="139" t="s">
        <v>118</v>
      </c>
      <c r="E138" s="140" t="s">
        <v>200</v>
      </c>
      <c r="F138" s="206" t="s">
        <v>201</v>
      </c>
      <c r="G138" s="207"/>
      <c r="H138" s="207"/>
      <c r="I138" s="207"/>
      <c r="J138" s="141" t="s">
        <v>162</v>
      </c>
      <c r="K138" s="142">
        <v>40</v>
      </c>
      <c r="L138" s="208">
        <v>0</v>
      </c>
      <c r="M138" s="207"/>
      <c r="N138" s="208">
        <f t="shared" si="20"/>
        <v>0</v>
      </c>
      <c r="O138" s="207"/>
      <c r="P138" s="207"/>
      <c r="Q138" s="207"/>
      <c r="R138" s="30"/>
      <c r="T138" s="143" t="s">
        <v>19</v>
      </c>
      <c r="U138" s="37" t="s">
        <v>42</v>
      </c>
      <c r="V138" s="144">
        <v>0.19</v>
      </c>
      <c r="W138" s="144">
        <f t="shared" si="21"/>
        <v>7.6</v>
      </c>
      <c r="X138" s="144">
        <v>1.2700000000000001E-3</v>
      </c>
      <c r="Y138" s="144">
        <f t="shared" si="22"/>
        <v>5.0800000000000005E-2</v>
      </c>
      <c r="Z138" s="144">
        <v>0</v>
      </c>
      <c r="AA138" s="145">
        <f t="shared" si="23"/>
        <v>0</v>
      </c>
      <c r="AR138" s="14" t="s">
        <v>122</v>
      </c>
      <c r="AT138" s="14" t="s">
        <v>118</v>
      </c>
      <c r="AU138" s="14" t="s">
        <v>87</v>
      </c>
      <c r="AY138" s="14" t="s">
        <v>117</v>
      </c>
      <c r="BE138" s="146">
        <f t="shared" si="24"/>
        <v>0</v>
      </c>
      <c r="BF138" s="146">
        <f t="shared" si="25"/>
        <v>0</v>
      </c>
      <c r="BG138" s="146">
        <f t="shared" si="26"/>
        <v>0</v>
      </c>
      <c r="BH138" s="146">
        <f t="shared" si="27"/>
        <v>0</v>
      </c>
      <c r="BI138" s="146">
        <f t="shared" si="28"/>
        <v>0</v>
      </c>
      <c r="BJ138" s="14" t="s">
        <v>21</v>
      </c>
      <c r="BK138" s="146">
        <f t="shared" si="29"/>
        <v>0</v>
      </c>
      <c r="BL138" s="14" t="s">
        <v>122</v>
      </c>
      <c r="BM138" s="14" t="s">
        <v>202</v>
      </c>
    </row>
    <row r="139" spans="2:65" s="1" customFormat="1" ht="31.5" customHeight="1" x14ac:dyDescent="0.3">
      <c r="B139" s="28"/>
      <c r="C139" s="139" t="s">
        <v>8</v>
      </c>
      <c r="D139" s="139" t="s">
        <v>118</v>
      </c>
      <c r="E139" s="140" t="s">
        <v>203</v>
      </c>
      <c r="F139" s="206" t="s">
        <v>204</v>
      </c>
      <c r="G139" s="207"/>
      <c r="H139" s="207"/>
      <c r="I139" s="207"/>
      <c r="J139" s="141" t="s">
        <v>162</v>
      </c>
      <c r="K139" s="142">
        <v>30</v>
      </c>
      <c r="L139" s="208">
        <v>0</v>
      </c>
      <c r="M139" s="207"/>
      <c r="N139" s="208">
        <f t="shared" si="20"/>
        <v>0</v>
      </c>
      <c r="O139" s="207"/>
      <c r="P139" s="207"/>
      <c r="Q139" s="207"/>
      <c r="R139" s="30"/>
      <c r="T139" s="143" t="s">
        <v>19</v>
      </c>
      <c r="U139" s="37" t="s">
        <v>42</v>
      </c>
      <c r="V139" s="144">
        <v>0.20699999999999999</v>
      </c>
      <c r="W139" s="144">
        <f t="shared" si="21"/>
        <v>6.21</v>
      </c>
      <c r="X139" s="144">
        <v>1.7700000000000001E-3</v>
      </c>
      <c r="Y139" s="144">
        <f t="shared" si="22"/>
        <v>5.3100000000000001E-2</v>
      </c>
      <c r="Z139" s="144">
        <v>0</v>
      </c>
      <c r="AA139" s="145">
        <f t="shared" si="23"/>
        <v>0</v>
      </c>
      <c r="AR139" s="14" t="s">
        <v>122</v>
      </c>
      <c r="AT139" s="14" t="s">
        <v>118</v>
      </c>
      <c r="AU139" s="14" t="s">
        <v>87</v>
      </c>
      <c r="AY139" s="14" t="s">
        <v>117</v>
      </c>
      <c r="BE139" s="146">
        <f t="shared" si="24"/>
        <v>0</v>
      </c>
      <c r="BF139" s="146">
        <f t="shared" si="25"/>
        <v>0</v>
      </c>
      <c r="BG139" s="146">
        <f t="shared" si="26"/>
        <v>0</v>
      </c>
      <c r="BH139" s="146">
        <f t="shared" si="27"/>
        <v>0</v>
      </c>
      <c r="BI139" s="146">
        <f t="shared" si="28"/>
        <v>0</v>
      </c>
      <c r="BJ139" s="14" t="s">
        <v>21</v>
      </c>
      <c r="BK139" s="146">
        <f t="shared" si="29"/>
        <v>0</v>
      </c>
      <c r="BL139" s="14" t="s">
        <v>122</v>
      </c>
      <c r="BM139" s="14" t="s">
        <v>205</v>
      </c>
    </row>
    <row r="140" spans="2:65" s="1" customFormat="1" ht="31.5" customHeight="1" x14ac:dyDescent="0.3">
      <c r="B140" s="28"/>
      <c r="C140" s="139" t="s">
        <v>206</v>
      </c>
      <c r="D140" s="139" t="s">
        <v>118</v>
      </c>
      <c r="E140" s="140" t="s">
        <v>207</v>
      </c>
      <c r="F140" s="206" t="s">
        <v>208</v>
      </c>
      <c r="G140" s="207"/>
      <c r="H140" s="207"/>
      <c r="I140" s="207"/>
      <c r="J140" s="141" t="s">
        <v>162</v>
      </c>
      <c r="K140" s="142">
        <v>68</v>
      </c>
      <c r="L140" s="208">
        <v>0</v>
      </c>
      <c r="M140" s="207"/>
      <c r="N140" s="208">
        <f t="shared" si="20"/>
        <v>0</v>
      </c>
      <c r="O140" s="207"/>
      <c r="P140" s="207"/>
      <c r="Q140" s="207"/>
      <c r="R140" s="30"/>
      <c r="T140" s="143" t="s">
        <v>19</v>
      </c>
      <c r="U140" s="37" t="s">
        <v>42</v>
      </c>
      <c r="V140" s="144">
        <v>0.29199999999999998</v>
      </c>
      <c r="W140" s="144">
        <f t="shared" si="21"/>
        <v>19.855999999999998</v>
      </c>
      <c r="X140" s="144">
        <v>2.7299999999999998E-3</v>
      </c>
      <c r="Y140" s="144">
        <f t="shared" si="22"/>
        <v>0.18563999999999997</v>
      </c>
      <c r="Z140" s="144">
        <v>0</v>
      </c>
      <c r="AA140" s="145">
        <f t="shared" si="23"/>
        <v>0</v>
      </c>
      <c r="AR140" s="14" t="s">
        <v>122</v>
      </c>
      <c r="AT140" s="14" t="s">
        <v>118</v>
      </c>
      <c r="AU140" s="14" t="s">
        <v>87</v>
      </c>
      <c r="AY140" s="14" t="s">
        <v>117</v>
      </c>
      <c r="BE140" s="146">
        <f t="shared" si="24"/>
        <v>0</v>
      </c>
      <c r="BF140" s="146">
        <f t="shared" si="25"/>
        <v>0</v>
      </c>
      <c r="BG140" s="146">
        <f t="shared" si="26"/>
        <v>0</v>
      </c>
      <c r="BH140" s="146">
        <f t="shared" si="27"/>
        <v>0</v>
      </c>
      <c r="BI140" s="146">
        <f t="shared" si="28"/>
        <v>0</v>
      </c>
      <c r="BJ140" s="14" t="s">
        <v>21</v>
      </c>
      <c r="BK140" s="146">
        <f t="shared" si="29"/>
        <v>0</v>
      </c>
      <c r="BL140" s="14" t="s">
        <v>122</v>
      </c>
      <c r="BM140" s="14" t="s">
        <v>209</v>
      </c>
    </row>
    <row r="141" spans="2:65" s="1" customFormat="1" ht="31.5" customHeight="1" x14ac:dyDescent="0.3">
      <c r="B141" s="28"/>
      <c r="C141" s="139" t="s">
        <v>210</v>
      </c>
      <c r="D141" s="139" t="s">
        <v>118</v>
      </c>
      <c r="E141" s="140" t="s">
        <v>211</v>
      </c>
      <c r="F141" s="206" t="s">
        <v>212</v>
      </c>
      <c r="G141" s="207"/>
      <c r="H141" s="207"/>
      <c r="I141" s="207"/>
      <c r="J141" s="141" t="s">
        <v>171</v>
      </c>
      <c r="K141" s="142">
        <v>5</v>
      </c>
      <c r="L141" s="208">
        <v>0</v>
      </c>
      <c r="M141" s="207"/>
      <c r="N141" s="208">
        <f t="shared" si="20"/>
        <v>0</v>
      </c>
      <c r="O141" s="207"/>
      <c r="P141" s="207"/>
      <c r="Q141" s="207"/>
      <c r="R141" s="30"/>
      <c r="T141" s="143" t="s">
        <v>19</v>
      </c>
      <c r="U141" s="37" t="s">
        <v>42</v>
      </c>
      <c r="V141" s="144">
        <v>0.57199999999999995</v>
      </c>
      <c r="W141" s="144">
        <f t="shared" si="21"/>
        <v>2.86</v>
      </c>
      <c r="X141" s="144">
        <v>0</v>
      </c>
      <c r="Y141" s="144">
        <f t="shared" si="22"/>
        <v>0</v>
      </c>
      <c r="Z141" s="144">
        <v>0</v>
      </c>
      <c r="AA141" s="145">
        <f t="shared" si="23"/>
        <v>0</v>
      </c>
      <c r="AR141" s="14" t="s">
        <v>122</v>
      </c>
      <c r="AT141" s="14" t="s">
        <v>118</v>
      </c>
      <c r="AU141" s="14" t="s">
        <v>87</v>
      </c>
      <c r="AY141" s="14" t="s">
        <v>117</v>
      </c>
      <c r="BE141" s="146">
        <f t="shared" si="24"/>
        <v>0</v>
      </c>
      <c r="BF141" s="146">
        <f t="shared" si="25"/>
        <v>0</v>
      </c>
      <c r="BG141" s="146">
        <f t="shared" si="26"/>
        <v>0</v>
      </c>
      <c r="BH141" s="146">
        <f t="shared" si="27"/>
        <v>0</v>
      </c>
      <c r="BI141" s="146">
        <f t="shared" si="28"/>
        <v>0</v>
      </c>
      <c r="BJ141" s="14" t="s">
        <v>21</v>
      </c>
      <c r="BK141" s="146">
        <f t="shared" si="29"/>
        <v>0</v>
      </c>
      <c r="BL141" s="14" t="s">
        <v>122</v>
      </c>
      <c r="BM141" s="14" t="s">
        <v>213</v>
      </c>
    </row>
    <row r="142" spans="2:65" s="1" customFormat="1" ht="31.5" customHeight="1" x14ac:dyDescent="0.3">
      <c r="B142" s="28"/>
      <c r="C142" s="147" t="s">
        <v>214</v>
      </c>
      <c r="D142" s="147" t="s">
        <v>174</v>
      </c>
      <c r="E142" s="148" t="s">
        <v>215</v>
      </c>
      <c r="F142" s="209" t="s">
        <v>216</v>
      </c>
      <c r="G142" s="210"/>
      <c r="H142" s="210"/>
      <c r="I142" s="210"/>
      <c r="J142" s="149" t="s">
        <v>171</v>
      </c>
      <c r="K142" s="150">
        <v>5</v>
      </c>
      <c r="L142" s="211">
        <v>0</v>
      </c>
      <c r="M142" s="210"/>
      <c r="N142" s="211">
        <f t="shared" si="20"/>
        <v>0</v>
      </c>
      <c r="O142" s="207"/>
      <c r="P142" s="207"/>
      <c r="Q142" s="207"/>
      <c r="R142" s="30"/>
      <c r="T142" s="143" t="s">
        <v>19</v>
      </c>
      <c r="U142" s="37" t="s">
        <v>42</v>
      </c>
      <c r="V142" s="144">
        <v>0</v>
      </c>
      <c r="W142" s="144">
        <f t="shared" si="21"/>
        <v>0</v>
      </c>
      <c r="X142" s="144">
        <v>1.4300000000000001E-3</v>
      </c>
      <c r="Y142" s="144">
        <f t="shared" si="22"/>
        <v>7.1500000000000001E-3</v>
      </c>
      <c r="Z142" s="144">
        <v>0</v>
      </c>
      <c r="AA142" s="145">
        <f t="shared" si="23"/>
        <v>0</v>
      </c>
      <c r="AR142" s="14" t="s">
        <v>147</v>
      </c>
      <c r="AT142" s="14" t="s">
        <v>174</v>
      </c>
      <c r="AU142" s="14" t="s">
        <v>87</v>
      </c>
      <c r="AY142" s="14" t="s">
        <v>117</v>
      </c>
      <c r="BE142" s="146">
        <f t="shared" si="24"/>
        <v>0</v>
      </c>
      <c r="BF142" s="146">
        <f t="shared" si="25"/>
        <v>0</v>
      </c>
      <c r="BG142" s="146">
        <f t="shared" si="26"/>
        <v>0</v>
      </c>
      <c r="BH142" s="146">
        <f t="shared" si="27"/>
        <v>0</v>
      </c>
      <c r="BI142" s="146">
        <f t="shared" si="28"/>
        <v>0</v>
      </c>
      <c r="BJ142" s="14" t="s">
        <v>21</v>
      </c>
      <c r="BK142" s="146">
        <f t="shared" si="29"/>
        <v>0</v>
      </c>
      <c r="BL142" s="14" t="s">
        <v>122</v>
      </c>
      <c r="BM142" s="14" t="s">
        <v>217</v>
      </c>
    </row>
    <row r="143" spans="2:65" s="1" customFormat="1" ht="31.5" customHeight="1" x14ac:dyDescent="0.3">
      <c r="B143" s="28"/>
      <c r="C143" s="139" t="s">
        <v>218</v>
      </c>
      <c r="D143" s="139" t="s">
        <v>118</v>
      </c>
      <c r="E143" s="140" t="s">
        <v>219</v>
      </c>
      <c r="F143" s="206" t="s">
        <v>248</v>
      </c>
      <c r="G143" s="207"/>
      <c r="H143" s="207"/>
      <c r="I143" s="207"/>
      <c r="J143" s="141" t="s">
        <v>171</v>
      </c>
      <c r="K143" s="142">
        <v>2</v>
      </c>
      <c r="L143" s="208">
        <v>0</v>
      </c>
      <c r="M143" s="207"/>
      <c r="N143" s="208">
        <f t="shared" si="20"/>
        <v>0</v>
      </c>
      <c r="O143" s="207"/>
      <c r="P143" s="207"/>
      <c r="Q143" s="207"/>
      <c r="R143" s="30"/>
      <c r="T143" s="143" t="s">
        <v>19</v>
      </c>
      <c r="U143" s="37" t="s">
        <v>42</v>
      </c>
      <c r="V143" s="144">
        <v>0.66700000000000004</v>
      </c>
      <c r="W143" s="144">
        <f t="shared" si="21"/>
        <v>1.3340000000000001</v>
      </c>
      <c r="X143" s="144">
        <v>0.12558</v>
      </c>
      <c r="Y143" s="144">
        <f t="shared" si="22"/>
        <v>0.25115999999999999</v>
      </c>
      <c r="Z143" s="144">
        <v>0</v>
      </c>
      <c r="AA143" s="145">
        <f t="shared" si="23"/>
        <v>0</v>
      </c>
      <c r="AR143" s="14" t="s">
        <v>122</v>
      </c>
      <c r="AT143" s="14" t="s">
        <v>118</v>
      </c>
      <c r="AU143" s="14" t="s">
        <v>87</v>
      </c>
      <c r="AY143" s="14" t="s">
        <v>117</v>
      </c>
      <c r="BE143" s="146">
        <f t="shared" si="24"/>
        <v>0</v>
      </c>
      <c r="BF143" s="146">
        <f t="shared" si="25"/>
        <v>0</v>
      </c>
      <c r="BG143" s="146">
        <f t="shared" si="26"/>
        <v>0</v>
      </c>
      <c r="BH143" s="146">
        <f t="shared" si="27"/>
        <v>0</v>
      </c>
      <c r="BI143" s="146">
        <f t="shared" si="28"/>
        <v>0</v>
      </c>
      <c r="BJ143" s="14" t="s">
        <v>21</v>
      </c>
      <c r="BK143" s="146">
        <f t="shared" si="29"/>
        <v>0</v>
      </c>
      <c r="BL143" s="14" t="s">
        <v>122</v>
      </c>
      <c r="BM143" s="14" t="s">
        <v>220</v>
      </c>
    </row>
    <row r="144" spans="2:65" s="1" customFormat="1" ht="31.5" customHeight="1" x14ac:dyDescent="0.3">
      <c r="B144" s="28"/>
      <c r="C144" s="139" t="s">
        <v>221</v>
      </c>
      <c r="D144" s="139" t="s">
        <v>118</v>
      </c>
      <c r="E144" s="140" t="s">
        <v>222</v>
      </c>
      <c r="F144" s="206" t="s">
        <v>249</v>
      </c>
      <c r="G144" s="207"/>
      <c r="H144" s="207"/>
      <c r="I144" s="207"/>
      <c r="J144" s="141" t="s">
        <v>171</v>
      </c>
      <c r="K144" s="142">
        <v>3</v>
      </c>
      <c r="L144" s="208">
        <v>0</v>
      </c>
      <c r="M144" s="207"/>
      <c r="N144" s="208">
        <f t="shared" si="20"/>
        <v>0</v>
      </c>
      <c r="O144" s="207"/>
      <c r="P144" s="207"/>
      <c r="Q144" s="207"/>
      <c r="R144" s="30"/>
      <c r="T144" s="143" t="s">
        <v>19</v>
      </c>
      <c r="U144" s="37" t="s">
        <v>42</v>
      </c>
      <c r="V144" s="144">
        <v>0.66700000000000004</v>
      </c>
      <c r="W144" s="144">
        <f t="shared" si="21"/>
        <v>2.0010000000000003</v>
      </c>
      <c r="X144" s="144">
        <v>0.12659000000000001</v>
      </c>
      <c r="Y144" s="144">
        <f t="shared" si="22"/>
        <v>0.37977000000000005</v>
      </c>
      <c r="Z144" s="144">
        <v>0</v>
      </c>
      <c r="AA144" s="145">
        <f t="shared" si="23"/>
        <v>0</v>
      </c>
      <c r="AR144" s="14" t="s">
        <v>122</v>
      </c>
      <c r="AT144" s="14" t="s">
        <v>118</v>
      </c>
      <c r="AU144" s="14" t="s">
        <v>87</v>
      </c>
      <c r="AY144" s="14" t="s">
        <v>117</v>
      </c>
      <c r="BE144" s="146">
        <f t="shared" si="24"/>
        <v>0</v>
      </c>
      <c r="BF144" s="146">
        <f t="shared" si="25"/>
        <v>0</v>
      </c>
      <c r="BG144" s="146">
        <f t="shared" si="26"/>
        <v>0</v>
      </c>
      <c r="BH144" s="146">
        <f t="shared" si="27"/>
        <v>0</v>
      </c>
      <c r="BI144" s="146">
        <f t="shared" si="28"/>
        <v>0</v>
      </c>
      <c r="BJ144" s="14" t="s">
        <v>21</v>
      </c>
      <c r="BK144" s="146">
        <f t="shared" si="29"/>
        <v>0</v>
      </c>
      <c r="BL144" s="14" t="s">
        <v>122</v>
      </c>
      <c r="BM144" s="14" t="s">
        <v>223</v>
      </c>
    </row>
    <row r="145" spans="2:65" s="1" customFormat="1" ht="31.5" customHeight="1" x14ac:dyDescent="0.3">
      <c r="B145" s="28"/>
      <c r="C145" s="139" t="s">
        <v>224</v>
      </c>
      <c r="D145" s="139" t="s">
        <v>118</v>
      </c>
      <c r="E145" s="140" t="s">
        <v>225</v>
      </c>
      <c r="F145" s="206" t="s">
        <v>226</v>
      </c>
      <c r="G145" s="207"/>
      <c r="H145" s="207"/>
      <c r="I145" s="207"/>
      <c r="J145" s="141" t="s">
        <v>171</v>
      </c>
      <c r="K145" s="142">
        <v>5</v>
      </c>
      <c r="L145" s="208">
        <v>0</v>
      </c>
      <c r="M145" s="207"/>
      <c r="N145" s="208">
        <f t="shared" si="20"/>
        <v>0</v>
      </c>
      <c r="O145" s="207"/>
      <c r="P145" s="207"/>
      <c r="Q145" s="207"/>
      <c r="R145" s="30"/>
      <c r="T145" s="143" t="s">
        <v>19</v>
      </c>
      <c r="U145" s="37" t="s">
        <v>42</v>
      </c>
      <c r="V145" s="144">
        <v>8.3000000000000004E-2</v>
      </c>
      <c r="W145" s="144">
        <f t="shared" si="21"/>
        <v>0.41500000000000004</v>
      </c>
      <c r="X145" s="144">
        <v>1.2120000000000001E-2</v>
      </c>
      <c r="Y145" s="144">
        <f t="shared" si="22"/>
        <v>6.0600000000000001E-2</v>
      </c>
      <c r="Z145" s="144">
        <v>0</v>
      </c>
      <c r="AA145" s="145">
        <f t="shared" si="23"/>
        <v>0</v>
      </c>
      <c r="AR145" s="14" t="s">
        <v>122</v>
      </c>
      <c r="AT145" s="14" t="s">
        <v>118</v>
      </c>
      <c r="AU145" s="14" t="s">
        <v>87</v>
      </c>
      <c r="AY145" s="14" t="s">
        <v>117</v>
      </c>
      <c r="BE145" s="146">
        <f t="shared" si="24"/>
        <v>0</v>
      </c>
      <c r="BF145" s="146">
        <f t="shared" si="25"/>
        <v>0</v>
      </c>
      <c r="BG145" s="146">
        <f t="shared" si="26"/>
        <v>0</v>
      </c>
      <c r="BH145" s="146">
        <f t="shared" si="27"/>
        <v>0</v>
      </c>
      <c r="BI145" s="146">
        <f t="shared" si="28"/>
        <v>0</v>
      </c>
      <c r="BJ145" s="14" t="s">
        <v>21</v>
      </c>
      <c r="BK145" s="146">
        <f t="shared" si="29"/>
        <v>0</v>
      </c>
      <c r="BL145" s="14" t="s">
        <v>122</v>
      </c>
      <c r="BM145" s="14" t="s">
        <v>227</v>
      </c>
    </row>
    <row r="146" spans="2:65" s="1" customFormat="1" ht="31.5" customHeight="1" x14ac:dyDescent="0.3">
      <c r="B146" s="28"/>
      <c r="C146" s="139" t="s">
        <v>228</v>
      </c>
      <c r="D146" s="139" t="s">
        <v>118</v>
      </c>
      <c r="E146" s="140" t="s">
        <v>229</v>
      </c>
      <c r="F146" s="206" t="s">
        <v>230</v>
      </c>
      <c r="G146" s="207"/>
      <c r="H146" s="207"/>
      <c r="I146" s="207"/>
      <c r="J146" s="141" t="s">
        <v>171</v>
      </c>
      <c r="K146" s="142">
        <v>5</v>
      </c>
      <c r="L146" s="208">
        <v>0</v>
      </c>
      <c r="M146" s="207"/>
      <c r="N146" s="208">
        <f t="shared" si="20"/>
        <v>0</v>
      </c>
      <c r="O146" s="207"/>
      <c r="P146" s="207"/>
      <c r="Q146" s="207"/>
      <c r="R146" s="30"/>
      <c r="T146" s="143" t="s">
        <v>19</v>
      </c>
      <c r="U146" s="37" t="s">
        <v>42</v>
      </c>
      <c r="V146" s="144">
        <v>0.33300000000000002</v>
      </c>
      <c r="W146" s="144">
        <f t="shared" si="21"/>
        <v>1.665</v>
      </c>
      <c r="X146" s="144">
        <v>0</v>
      </c>
      <c r="Y146" s="144">
        <f t="shared" si="22"/>
        <v>0</v>
      </c>
      <c r="Z146" s="144">
        <v>0</v>
      </c>
      <c r="AA146" s="145">
        <f t="shared" si="23"/>
        <v>0</v>
      </c>
      <c r="AR146" s="14" t="s">
        <v>122</v>
      </c>
      <c r="AT146" s="14" t="s">
        <v>118</v>
      </c>
      <c r="AU146" s="14" t="s">
        <v>87</v>
      </c>
      <c r="AY146" s="14" t="s">
        <v>117</v>
      </c>
      <c r="BE146" s="146">
        <f t="shared" si="24"/>
        <v>0</v>
      </c>
      <c r="BF146" s="146">
        <f t="shared" si="25"/>
        <v>0</v>
      </c>
      <c r="BG146" s="146">
        <f t="shared" si="26"/>
        <v>0</v>
      </c>
      <c r="BH146" s="146">
        <f t="shared" si="27"/>
        <v>0</v>
      </c>
      <c r="BI146" s="146">
        <f t="shared" si="28"/>
        <v>0</v>
      </c>
      <c r="BJ146" s="14" t="s">
        <v>21</v>
      </c>
      <c r="BK146" s="146">
        <f t="shared" si="29"/>
        <v>0</v>
      </c>
      <c r="BL146" s="14" t="s">
        <v>122</v>
      </c>
      <c r="BM146" s="14" t="s">
        <v>231</v>
      </c>
    </row>
    <row r="147" spans="2:65" s="1" customFormat="1" ht="31.5" customHeight="1" x14ac:dyDescent="0.3">
      <c r="B147" s="28"/>
      <c r="C147" s="139" t="s">
        <v>232</v>
      </c>
      <c r="D147" s="139" t="s">
        <v>118</v>
      </c>
      <c r="E147" s="140" t="s">
        <v>233</v>
      </c>
      <c r="F147" s="206" t="s">
        <v>234</v>
      </c>
      <c r="G147" s="207"/>
      <c r="H147" s="207"/>
      <c r="I147" s="207"/>
      <c r="J147" s="141" t="s">
        <v>171</v>
      </c>
      <c r="K147" s="142">
        <v>5</v>
      </c>
      <c r="L147" s="208">
        <v>0</v>
      </c>
      <c r="M147" s="207"/>
      <c r="N147" s="208">
        <f t="shared" si="20"/>
        <v>0</v>
      </c>
      <c r="O147" s="207"/>
      <c r="P147" s="207"/>
      <c r="Q147" s="207"/>
      <c r="R147" s="30"/>
      <c r="T147" s="143" t="s">
        <v>19</v>
      </c>
      <c r="U147" s="37" t="s">
        <v>42</v>
      </c>
      <c r="V147" s="144">
        <v>0.75</v>
      </c>
      <c r="W147" s="144">
        <f t="shared" si="21"/>
        <v>3.75</v>
      </c>
      <c r="X147" s="144">
        <v>0.18784999999999999</v>
      </c>
      <c r="Y147" s="144">
        <f t="shared" si="22"/>
        <v>0.93924999999999992</v>
      </c>
      <c r="Z147" s="144">
        <v>0</v>
      </c>
      <c r="AA147" s="145">
        <f t="shared" si="23"/>
        <v>0</v>
      </c>
      <c r="AR147" s="14" t="s">
        <v>122</v>
      </c>
      <c r="AT147" s="14" t="s">
        <v>118</v>
      </c>
      <c r="AU147" s="14" t="s">
        <v>87</v>
      </c>
      <c r="AY147" s="14" t="s">
        <v>117</v>
      </c>
      <c r="BE147" s="146">
        <f t="shared" si="24"/>
        <v>0</v>
      </c>
      <c r="BF147" s="146">
        <f t="shared" si="25"/>
        <v>0</v>
      </c>
      <c r="BG147" s="146">
        <f t="shared" si="26"/>
        <v>0</v>
      </c>
      <c r="BH147" s="146">
        <f t="shared" si="27"/>
        <v>0</v>
      </c>
      <c r="BI147" s="146">
        <f t="shared" si="28"/>
        <v>0</v>
      </c>
      <c r="BJ147" s="14" t="s">
        <v>21</v>
      </c>
      <c r="BK147" s="146">
        <f t="shared" si="29"/>
        <v>0</v>
      </c>
      <c r="BL147" s="14" t="s">
        <v>122</v>
      </c>
      <c r="BM147" s="14" t="s">
        <v>235</v>
      </c>
    </row>
    <row r="148" spans="2:65" s="1" customFormat="1" ht="31.5" customHeight="1" x14ac:dyDescent="0.3">
      <c r="B148" s="28"/>
      <c r="C148" s="139" t="s">
        <v>236</v>
      </c>
      <c r="D148" s="139" t="s">
        <v>118</v>
      </c>
      <c r="E148" s="140" t="s">
        <v>237</v>
      </c>
      <c r="F148" s="206" t="s">
        <v>238</v>
      </c>
      <c r="G148" s="207"/>
      <c r="H148" s="207"/>
      <c r="I148" s="207"/>
      <c r="J148" s="141" t="s">
        <v>171</v>
      </c>
      <c r="K148" s="142">
        <v>5</v>
      </c>
      <c r="L148" s="208">
        <v>0</v>
      </c>
      <c r="M148" s="207"/>
      <c r="N148" s="208">
        <f t="shared" si="20"/>
        <v>0</v>
      </c>
      <c r="O148" s="207"/>
      <c r="P148" s="207"/>
      <c r="Q148" s="207"/>
      <c r="R148" s="30"/>
      <c r="T148" s="143" t="s">
        <v>19</v>
      </c>
      <c r="U148" s="37" t="s">
        <v>42</v>
      </c>
      <c r="V148" s="144">
        <v>4.1980000000000004</v>
      </c>
      <c r="W148" s="144">
        <f t="shared" si="21"/>
        <v>20.990000000000002</v>
      </c>
      <c r="X148" s="144">
        <v>0.34089999999999998</v>
      </c>
      <c r="Y148" s="144">
        <f t="shared" si="22"/>
        <v>1.7044999999999999</v>
      </c>
      <c r="Z148" s="144">
        <v>0</v>
      </c>
      <c r="AA148" s="145">
        <f t="shared" si="23"/>
        <v>0</v>
      </c>
      <c r="AR148" s="14" t="s">
        <v>122</v>
      </c>
      <c r="AT148" s="14" t="s">
        <v>118</v>
      </c>
      <c r="AU148" s="14" t="s">
        <v>87</v>
      </c>
      <c r="AY148" s="14" t="s">
        <v>117</v>
      </c>
      <c r="BE148" s="146">
        <f t="shared" si="24"/>
        <v>0</v>
      </c>
      <c r="BF148" s="146">
        <f t="shared" si="25"/>
        <v>0</v>
      </c>
      <c r="BG148" s="146">
        <f t="shared" si="26"/>
        <v>0</v>
      </c>
      <c r="BH148" s="146">
        <f t="shared" si="27"/>
        <v>0</v>
      </c>
      <c r="BI148" s="146">
        <f t="shared" si="28"/>
        <v>0</v>
      </c>
      <c r="BJ148" s="14" t="s">
        <v>21</v>
      </c>
      <c r="BK148" s="146">
        <f t="shared" si="29"/>
        <v>0</v>
      </c>
      <c r="BL148" s="14" t="s">
        <v>122</v>
      </c>
      <c r="BM148" s="14" t="s">
        <v>239</v>
      </c>
    </row>
    <row r="149" spans="2:65" s="1" customFormat="1" ht="31.5" customHeight="1" x14ac:dyDescent="0.3">
      <c r="B149" s="28"/>
      <c r="C149" s="147" t="s">
        <v>240</v>
      </c>
      <c r="D149" s="147" t="s">
        <v>174</v>
      </c>
      <c r="E149" s="148" t="s">
        <v>241</v>
      </c>
      <c r="F149" s="209" t="s">
        <v>242</v>
      </c>
      <c r="G149" s="210"/>
      <c r="H149" s="210"/>
      <c r="I149" s="210"/>
      <c r="J149" s="149" t="s">
        <v>171</v>
      </c>
      <c r="K149" s="150">
        <v>5</v>
      </c>
      <c r="L149" s="211">
        <v>0</v>
      </c>
      <c r="M149" s="210"/>
      <c r="N149" s="211">
        <f t="shared" si="20"/>
        <v>0</v>
      </c>
      <c r="O149" s="207"/>
      <c r="P149" s="207"/>
      <c r="Q149" s="207"/>
      <c r="R149" s="30"/>
      <c r="T149" s="143" t="s">
        <v>19</v>
      </c>
      <c r="U149" s="37" t="s">
        <v>42</v>
      </c>
      <c r="V149" s="144">
        <v>0</v>
      </c>
      <c r="W149" s="144">
        <f t="shared" si="21"/>
        <v>0</v>
      </c>
      <c r="X149" s="144">
        <v>7.1999999999999998E-3</v>
      </c>
      <c r="Y149" s="144">
        <f t="shared" si="22"/>
        <v>3.5999999999999997E-2</v>
      </c>
      <c r="Z149" s="144">
        <v>0</v>
      </c>
      <c r="AA149" s="145">
        <f t="shared" si="23"/>
        <v>0</v>
      </c>
      <c r="AR149" s="14" t="s">
        <v>147</v>
      </c>
      <c r="AT149" s="14" t="s">
        <v>174</v>
      </c>
      <c r="AU149" s="14" t="s">
        <v>87</v>
      </c>
      <c r="AY149" s="14" t="s">
        <v>117</v>
      </c>
      <c r="BE149" s="146">
        <f t="shared" si="24"/>
        <v>0</v>
      </c>
      <c r="BF149" s="146">
        <f t="shared" si="25"/>
        <v>0</v>
      </c>
      <c r="BG149" s="146">
        <f t="shared" si="26"/>
        <v>0</v>
      </c>
      <c r="BH149" s="146">
        <f t="shared" si="27"/>
        <v>0</v>
      </c>
      <c r="BI149" s="146">
        <f t="shared" si="28"/>
        <v>0</v>
      </c>
      <c r="BJ149" s="14" t="s">
        <v>21</v>
      </c>
      <c r="BK149" s="146">
        <f t="shared" si="29"/>
        <v>0</v>
      </c>
      <c r="BL149" s="14" t="s">
        <v>122</v>
      </c>
      <c r="BM149" s="14" t="s">
        <v>243</v>
      </c>
    </row>
    <row r="150" spans="2:65" s="9" customFormat="1" ht="29.85" customHeight="1" x14ac:dyDescent="0.3">
      <c r="B150" s="128"/>
      <c r="C150" s="129"/>
      <c r="D150" s="138" t="s">
        <v>101</v>
      </c>
      <c r="E150" s="138"/>
      <c r="F150" s="138"/>
      <c r="G150" s="138"/>
      <c r="H150" s="138"/>
      <c r="I150" s="138"/>
      <c r="J150" s="138"/>
      <c r="K150" s="138"/>
      <c r="L150" s="138"/>
      <c r="M150" s="138"/>
      <c r="N150" s="217">
        <f>BK150</f>
        <v>0</v>
      </c>
      <c r="O150" s="218"/>
      <c r="P150" s="218"/>
      <c r="Q150" s="218"/>
      <c r="R150" s="131"/>
      <c r="T150" s="132"/>
      <c r="U150" s="129"/>
      <c r="V150" s="129"/>
      <c r="W150" s="133">
        <f>W151</f>
        <v>62.753480000000003</v>
      </c>
      <c r="X150" s="129"/>
      <c r="Y150" s="133">
        <f>Y151</f>
        <v>0</v>
      </c>
      <c r="Z150" s="129"/>
      <c r="AA150" s="134">
        <f>AA151</f>
        <v>0</v>
      </c>
      <c r="AR150" s="135" t="s">
        <v>21</v>
      </c>
      <c r="AT150" s="136" t="s">
        <v>76</v>
      </c>
      <c r="AU150" s="136" t="s">
        <v>21</v>
      </c>
      <c r="AY150" s="135" t="s">
        <v>117</v>
      </c>
      <c r="BK150" s="137">
        <f>BK151</f>
        <v>0</v>
      </c>
    </row>
    <row r="151" spans="2:65" s="1" customFormat="1" ht="31.5" customHeight="1" x14ac:dyDescent="0.3">
      <c r="B151" s="28"/>
      <c r="C151" s="139" t="s">
        <v>244</v>
      </c>
      <c r="D151" s="139" t="s">
        <v>118</v>
      </c>
      <c r="E151" s="140" t="s">
        <v>245</v>
      </c>
      <c r="F151" s="206" t="s">
        <v>246</v>
      </c>
      <c r="G151" s="207"/>
      <c r="H151" s="207"/>
      <c r="I151" s="207"/>
      <c r="J151" s="141" t="s">
        <v>145</v>
      </c>
      <c r="K151" s="142">
        <v>42.401000000000003</v>
      </c>
      <c r="L151" s="208">
        <v>0</v>
      </c>
      <c r="M151" s="207"/>
      <c r="N151" s="208">
        <f>ROUND(L151*K151,2)</f>
        <v>0</v>
      </c>
      <c r="O151" s="207"/>
      <c r="P151" s="207"/>
      <c r="Q151" s="207"/>
      <c r="R151" s="30"/>
      <c r="T151" s="143" t="s">
        <v>19</v>
      </c>
      <c r="U151" s="151" t="s">
        <v>42</v>
      </c>
      <c r="V151" s="152">
        <v>1.48</v>
      </c>
      <c r="W151" s="152">
        <f>V151*K151</f>
        <v>62.753480000000003</v>
      </c>
      <c r="X151" s="152">
        <v>0</v>
      </c>
      <c r="Y151" s="152">
        <f>X151*K151</f>
        <v>0</v>
      </c>
      <c r="Z151" s="152">
        <v>0</v>
      </c>
      <c r="AA151" s="153">
        <f>Z151*K151</f>
        <v>0</v>
      </c>
      <c r="AR151" s="14" t="s">
        <v>122</v>
      </c>
      <c r="AT151" s="14" t="s">
        <v>118</v>
      </c>
      <c r="AU151" s="14" t="s">
        <v>87</v>
      </c>
      <c r="AY151" s="14" t="s">
        <v>117</v>
      </c>
      <c r="BE151" s="146">
        <f>IF(U151="základní",N151,0)</f>
        <v>0</v>
      </c>
      <c r="BF151" s="146">
        <f>IF(U151="snížená",N151,0)</f>
        <v>0</v>
      </c>
      <c r="BG151" s="146">
        <f>IF(U151="zákl. přenesená",N151,0)</f>
        <v>0</v>
      </c>
      <c r="BH151" s="146">
        <f>IF(U151="sníž. přenesená",N151,0)</f>
        <v>0</v>
      </c>
      <c r="BI151" s="146">
        <f>IF(U151="nulová",N151,0)</f>
        <v>0</v>
      </c>
      <c r="BJ151" s="14" t="s">
        <v>21</v>
      </c>
      <c r="BK151" s="146">
        <f>ROUND(L151*K151,2)</f>
        <v>0</v>
      </c>
      <c r="BL151" s="14" t="s">
        <v>122</v>
      </c>
      <c r="BM151" s="14" t="s">
        <v>247</v>
      </c>
    </row>
    <row r="152" spans="2:65" s="1" customFormat="1" ht="6.95" customHeight="1" x14ac:dyDescent="0.3"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4"/>
    </row>
  </sheetData>
  <mergeCells count="156">
    <mergeCell ref="H1:K1"/>
    <mergeCell ref="S2:AC2"/>
    <mergeCell ref="F151:I151"/>
    <mergeCell ref="L151:M151"/>
    <mergeCell ref="N151:Q151"/>
    <mergeCell ref="N113:Q113"/>
    <mergeCell ref="N114:Q114"/>
    <mergeCell ref="N115:Q115"/>
    <mergeCell ref="N126:Q126"/>
    <mergeCell ref="N128:Q128"/>
    <mergeCell ref="N136:Q136"/>
    <mergeCell ref="N150:Q150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4:I134"/>
    <mergeCell ref="L134:M134"/>
    <mergeCell ref="N134:Q134"/>
    <mergeCell ref="F135:I135"/>
    <mergeCell ref="L135:M135"/>
    <mergeCell ref="N135:Q135"/>
    <mergeCell ref="F137:I137"/>
    <mergeCell ref="L137:M137"/>
    <mergeCell ref="N137:Q137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7:I127"/>
    <mergeCell ref="L127:M127"/>
    <mergeCell ref="N127:Q127"/>
    <mergeCell ref="F129:I129"/>
    <mergeCell ref="L129:M129"/>
    <mergeCell ref="N129:Q129"/>
    <mergeCell ref="F130:I130"/>
    <mergeCell ref="L130:M130"/>
    <mergeCell ref="N130:Q130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</mergeCells>
  <pageMargins left="0.58333330000000005" right="0.58333330000000005" top="0.5" bottom="0.46666669999999999" header="0" footer="0"/>
  <pageSetup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2019221-0 - VENKOVNÍ PŘÍR...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IvanaSmolová-PC\Ivana Smolová</dc:creator>
  <cp:lastModifiedBy>Sobek Jaromír</cp:lastModifiedBy>
  <dcterms:created xsi:type="dcterms:W3CDTF">2019-10-24T20:21:04Z</dcterms:created>
  <dcterms:modified xsi:type="dcterms:W3CDTF">2019-10-25T05:00:29Z</dcterms:modified>
</cp:coreProperties>
</file>